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sonne\_zentralablage\01Projekte\Student Affairs &amp; Study Abroad\7) Financial Aid &amp; Accounting &amp; US Loans\US Federal Loans\Cost of Attendance\2018-19\"/>
    </mc:Choice>
  </mc:AlternateContent>
  <workbookProtection workbookAlgorithmName="SHA-512" workbookHashValue="eELTiGktn9JzABBqmaGfkv3lkaSztpBkBSP153y1eLhXVPV3REqZ+mAMqiZJQ9RsbBk4inlpIWgzriQhSb/4EA==" workbookSaltValue="VT/vrzHSjO5kKdu3D55npw==" workbookSpinCount="100000" lockStructure="1"/>
  <bookViews>
    <workbookView xWindow="0" yWindow="0" windowWidth="7995" windowHeight="6750"/>
  </bookViews>
  <sheets>
    <sheet name="Cost of Attendance" sheetId="1" r:id="rId1"/>
    <sheet name="Dropdown" sheetId="18" r:id="rId2"/>
  </sheets>
  <definedNames>
    <definedName name="_xlnm._FilterDatabase" localSheetId="0" hidden="1">'Cost of Attendance'!$G$6:$G$8</definedName>
    <definedName name="_xlnm.Print_Area" localSheetId="0">'Cost of Attendance'!$A$1:$E$59</definedName>
  </definedNames>
  <calcPr calcId="152511"/>
</workbook>
</file>

<file path=xl/calcChain.xml><?xml version="1.0" encoding="utf-8"?>
<calcChain xmlns="http://schemas.openxmlformats.org/spreadsheetml/2006/main">
  <c r="D40" i="1" l="1"/>
  <c r="D36" i="1"/>
  <c r="C74" i="1" l="1"/>
  <c r="D38" i="1"/>
  <c r="E67" i="1" l="1"/>
  <c r="E74" i="1"/>
  <c r="E72" i="1"/>
  <c r="E70" i="1"/>
  <c r="E69" i="1"/>
  <c r="E63" i="1"/>
  <c r="E62" i="1"/>
  <c r="E61" i="1"/>
  <c r="E60" i="1"/>
  <c r="E26" i="1" l="1"/>
  <c r="D26" i="1"/>
  <c r="D37" i="1" s="1"/>
  <c r="J46" i="1"/>
  <c r="G51" i="1" s="1"/>
  <c r="G13" i="1"/>
  <c r="I14" i="1"/>
  <c r="H14" i="1"/>
  <c r="G14" i="1"/>
  <c r="H13" i="1"/>
  <c r="I13" i="1"/>
  <c r="G20" i="1"/>
  <c r="G21" i="1" s="1"/>
  <c r="I17" i="1"/>
  <c r="L31" i="1"/>
  <c r="M31" i="1"/>
  <c r="K14" i="1"/>
  <c r="I16" i="1"/>
  <c r="K35" i="1"/>
  <c r="M14" i="1"/>
  <c r="L32" i="1"/>
  <c r="M32" i="1"/>
  <c r="M11" i="1"/>
  <c r="N11" i="1" s="1"/>
  <c r="J11" i="1"/>
  <c r="J20" i="1"/>
  <c r="J21" i="1" s="1"/>
  <c r="L14" i="1"/>
  <c r="C39" i="1"/>
  <c r="C40" i="1"/>
  <c r="G29" i="1"/>
  <c r="G30" i="1" s="1"/>
  <c r="H30" i="1" s="1"/>
  <c r="H35" i="1"/>
  <c r="H38" i="1" s="1"/>
  <c r="H40" i="1" s="1"/>
  <c r="K34" i="1" s="1"/>
  <c r="K36" i="1" s="1"/>
  <c r="N36" i="1" s="1"/>
  <c r="H4" i="1"/>
  <c r="H36" i="1"/>
  <c r="G31" i="1"/>
  <c r="H31" i="1" s="1"/>
  <c r="H39" i="1"/>
  <c r="M38" i="1"/>
  <c r="K41" i="1"/>
  <c r="H20" i="1" l="1"/>
  <c r="N32" i="1"/>
  <c r="O32" i="1" s="1"/>
  <c r="H51" i="1" s="1"/>
  <c r="D39" i="1"/>
  <c r="D41" i="1" s="1"/>
  <c r="G17" i="1"/>
  <c r="H17" i="1" s="1"/>
  <c r="H29" i="1"/>
  <c r="G22" i="1"/>
  <c r="G23" i="1" s="1"/>
  <c r="H21" i="1"/>
  <c r="H46" i="1"/>
  <c r="G46" i="1"/>
  <c r="L11" i="1"/>
  <c r="N31" i="1"/>
  <c r="L38" i="1" s="1"/>
  <c r="J22" i="1"/>
  <c r="I20" i="1"/>
  <c r="G32" i="1"/>
  <c r="H32" i="1" s="1"/>
  <c r="I21" i="1" l="1"/>
  <c r="H23" i="1"/>
  <c r="G16" i="1"/>
  <c r="H16" i="1" s="1"/>
  <c r="H22" i="1"/>
  <c r="O31" i="1"/>
  <c r="J23" i="1"/>
  <c r="I23" i="1" s="1"/>
  <c r="I22" i="1"/>
  <c r="G50" i="1"/>
  <c r="H45" i="1"/>
  <c r="D43" i="1"/>
  <c r="D46" i="1" s="1"/>
  <c r="C42" i="1"/>
  <c r="E43" i="1"/>
  <c r="E46" i="1" l="1"/>
  <c r="E45" i="1"/>
  <c r="D50" i="1" s="1"/>
  <c r="E50" i="1" s="1"/>
  <c r="G52" i="1"/>
  <c r="H50" i="1"/>
  <c r="H52" i="1" s="1"/>
  <c r="D51" i="1" l="1"/>
  <c r="E51" i="1" s="1"/>
  <c r="C70" i="1" s="1"/>
  <c r="D52" i="1" l="1"/>
  <c r="E52" i="1"/>
</calcChain>
</file>

<file path=xl/sharedStrings.xml><?xml version="1.0" encoding="utf-8"?>
<sst xmlns="http://schemas.openxmlformats.org/spreadsheetml/2006/main" count="140" uniqueCount="135">
  <si>
    <t>Then answer these</t>
  </si>
  <si>
    <t>Y</t>
  </si>
  <si>
    <t>N</t>
  </si>
  <si>
    <t>Law</t>
  </si>
  <si>
    <t>UG Weeks</t>
  </si>
  <si>
    <t>Year</t>
  </si>
  <si>
    <t>Undergraduate&gt;2</t>
  </si>
  <si>
    <t>$</t>
  </si>
  <si>
    <t>Tuition Fees</t>
  </si>
  <si>
    <t>Room</t>
  </si>
  <si>
    <t>PG Weeke</t>
  </si>
  <si>
    <t>UG Costs</t>
  </si>
  <si>
    <t>PG Costs</t>
  </si>
  <si>
    <t>Unsubsudised</t>
  </si>
  <si>
    <t>Total Cost of Attendance</t>
  </si>
  <si>
    <t>Rate</t>
  </si>
  <si>
    <t>Other Aid £UK</t>
  </si>
  <si>
    <t>Other Aid $USA</t>
  </si>
  <si>
    <t>STANDING DATA</t>
  </si>
  <si>
    <t>CoA</t>
  </si>
  <si>
    <t>Less EFC</t>
  </si>
  <si>
    <t>Unsub Calc</t>
  </si>
  <si>
    <t>Need for Sub</t>
  </si>
  <si>
    <t>SUB NEED</t>
  </si>
  <si>
    <t>UNSUB NEED</t>
  </si>
  <si>
    <t>Adjust for Sponsorship, Awards or other Aid</t>
  </si>
  <si>
    <t>Qualify 1</t>
  </si>
  <si>
    <t>Qualify 2</t>
  </si>
  <si>
    <t>I</t>
  </si>
  <si>
    <t>D</t>
  </si>
  <si>
    <t>Total Requested Cost of Attendance</t>
  </si>
  <si>
    <t>You must provide evidence of your costs/needs before we can process your application</t>
  </si>
  <si>
    <t>Origination Fees</t>
  </si>
  <si>
    <t>Loan Type</t>
  </si>
  <si>
    <t>% Rate</t>
  </si>
  <si>
    <t>Loan Dates</t>
  </si>
  <si>
    <t>Undergrads</t>
  </si>
  <si>
    <t>Start</t>
  </si>
  <si>
    <t>Disburse Dates</t>
  </si>
  <si>
    <t>After Origination Fees You Get</t>
  </si>
  <si>
    <t>Selective Service</t>
  </si>
  <si>
    <t>Max Loans Allowed Adjusted for Fees</t>
  </si>
  <si>
    <t>Max Loan after grossing up for Fees adjustments</t>
  </si>
  <si>
    <t>ONLY ENTER DATES</t>
  </si>
  <si>
    <t>VALUES ARE AUTOMATIC</t>
  </si>
  <si>
    <t>Interest</t>
  </si>
  <si>
    <t>Rebate</t>
  </si>
  <si>
    <t>Actual</t>
  </si>
  <si>
    <t>Factor</t>
  </si>
  <si>
    <t>Final</t>
  </si>
  <si>
    <t>CONVERTING WEEKLY COSTS TO DOLLARS</t>
  </si>
  <si>
    <t>CONVERTING ANNUAL COSTS TO DOLLARS</t>
  </si>
  <si>
    <t>FINAL CALCULATIONS</t>
  </si>
  <si>
    <t>PLUS NEED</t>
  </si>
  <si>
    <t>Need for PLUS</t>
  </si>
  <si>
    <t>Requested Cost of Attendance (Values rounded)</t>
  </si>
  <si>
    <t>ORIG FEE INC</t>
  </si>
  <si>
    <t>Unsub Orig Fee</t>
  </si>
  <si>
    <t>PLUS Orig fee</t>
  </si>
  <si>
    <t>DISBURSEMENTS</t>
  </si>
  <si>
    <t>ORIG FEE NOT INC</t>
  </si>
  <si>
    <t>Government Fees</t>
  </si>
  <si>
    <t>This form and exchange rates revised</t>
  </si>
  <si>
    <t>COMPLETE THE YELLOW BOXES ONLY</t>
  </si>
  <si>
    <t>Private Loan</t>
  </si>
  <si>
    <t>Government Loan</t>
  </si>
  <si>
    <t>3 or above</t>
  </si>
  <si>
    <t>Independent Undergraduates are not eligible for a PLUS Loan</t>
  </si>
  <si>
    <t>Undergraduate treated as Graduate PLUS Loan</t>
  </si>
  <si>
    <t>Exchange rate (Euro - Dollar)</t>
  </si>
  <si>
    <t>Spalte1</t>
  </si>
  <si>
    <t>Food &amp; supplies (according to Sozialerhebung 2012 + inflation)</t>
  </si>
  <si>
    <t>Health Insurance (standard price for public student health insurance)</t>
  </si>
  <si>
    <t>Media license fee</t>
  </si>
  <si>
    <t>Books &amp; Copying (according to Sozialerhebung 2012 + inflation)</t>
  </si>
  <si>
    <t>Personal (clothing, activities- according to Sozialerhebung 2012 + inflation)</t>
  </si>
  <si>
    <t>2 midweek return flights Berlin - US</t>
  </si>
  <si>
    <t>Campus Fee (incl. Semester ticket)</t>
  </si>
  <si>
    <t>Single costs for the year</t>
  </si>
  <si>
    <t>Cost of Attendance (Values Rounded)</t>
  </si>
  <si>
    <t>Unsubsidized</t>
  </si>
  <si>
    <t>Cost of Attendance (Maximum) - in EURO</t>
  </si>
  <si>
    <t>Cost of Attendance (Maximum) - in DOLLAR</t>
  </si>
  <si>
    <t>Study Programme</t>
  </si>
  <si>
    <t>Master of Public Policy</t>
  </si>
  <si>
    <t>Master of International Affairs</t>
  </si>
  <si>
    <t>How much has been awarded by any other Scholarship or Financial Aid</t>
  </si>
  <si>
    <t>Tuition Waiver</t>
  </si>
  <si>
    <t>Start Year</t>
  </si>
  <si>
    <t>How much of the tuition fees will be paid to your school by a sponsor</t>
  </si>
  <si>
    <t>PLUS</t>
  </si>
  <si>
    <t>Checklist for Direct Loan Applications</t>
  </si>
  <si>
    <t xml:space="preserve">Single Costs for the year </t>
  </si>
  <si>
    <t>Have you entered your full name and address?</t>
  </si>
  <si>
    <t>Yes No</t>
  </si>
  <si>
    <t>Yes</t>
  </si>
  <si>
    <t>No</t>
  </si>
  <si>
    <t>Have you entered your SSN?</t>
  </si>
  <si>
    <t>Have you correctly entered your email address?</t>
  </si>
  <si>
    <t>Have you entered your tuition waiver as well as any current external scholarships and loan that you receive for your studies?</t>
  </si>
  <si>
    <t>Personal Information</t>
  </si>
  <si>
    <t>Are you female?</t>
  </si>
  <si>
    <t>Have you signed up for selective service?</t>
  </si>
  <si>
    <t>Have you attached proof you are exempt from selective service?</t>
  </si>
  <si>
    <t>Have you completed your Stafford MPN?</t>
  </si>
  <si>
    <t>Have you completed the entrance counselling?</t>
  </si>
  <si>
    <t>Bank information</t>
  </si>
  <si>
    <t>Promissory Note (the MPN needs to be completed every academic year for each loan type)</t>
  </si>
  <si>
    <t>Entrance counselling (needs to be completed by each first-time borrower)</t>
  </si>
  <si>
    <t>Loan application for</t>
  </si>
  <si>
    <t>Full Academic Year</t>
  </si>
  <si>
    <t>Fall Semester</t>
  </si>
  <si>
    <t>Spring Semester</t>
  </si>
  <si>
    <t>Monthly Essential Costs</t>
  </si>
  <si>
    <t>Cost of Attendance &amp; Loan Calculation</t>
  </si>
  <si>
    <t>Start Year / Enrolment at Hertie</t>
  </si>
  <si>
    <t>School's Estimate per Month</t>
  </si>
  <si>
    <t>Your estimated final costs &amp; US Dept. Maximum loan eligibility - YOU MAY BORROW LESS IF YOU CHOOSE</t>
  </si>
  <si>
    <t>Unsubsidized Loan</t>
  </si>
  <si>
    <t>PLUS Loan (Adjusted up to include all fees)</t>
  </si>
  <si>
    <t>Your Request</t>
  </si>
  <si>
    <t>TOTAL</t>
  </si>
  <si>
    <t>Powerful laptop and printer (for 1st year students only)</t>
  </si>
  <si>
    <t>Costs for residence permit (for 1st year students only)</t>
  </si>
  <si>
    <t>Your Estimate per Month</t>
  </si>
  <si>
    <t>Your Estimate per Year</t>
  </si>
  <si>
    <t>School's Estimate per Year</t>
  </si>
  <si>
    <t>Your loan request incl. origination fees (based on the amount requested in section 4)</t>
  </si>
  <si>
    <t xml:space="preserve">Room - Rent (based on rent in private student residence, furnished) </t>
  </si>
  <si>
    <t>for Academic Year 2018/19</t>
  </si>
  <si>
    <t>Unsubsidized Origination Fee of 1,066% less Interest Rebate of 0%</t>
  </si>
  <si>
    <t>PLUS Loan Origination Fee of 4,264% less Interest Rebate of 0%</t>
  </si>
  <si>
    <t>Total (after rounding, may be slightly higher/lower than total of section 4)</t>
  </si>
  <si>
    <t>PhD</t>
  </si>
  <si>
    <t>Campus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</si>
</sst>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 #,##0.00_-;_-* &quot;-&quot;??_-;_-@_-"/>
    <numFmt numFmtId="165" formatCode="&quot;£&quot;#,##0"/>
    <numFmt numFmtId="166" formatCode="[$$-409]#,##0"/>
    <numFmt numFmtId="167" formatCode="&quot;£&quot;#,##0.00"/>
    <numFmt numFmtId="168" formatCode="[$$-409]#,##0.00"/>
    <numFmt numFmtId="169" formatCode="#,##0_ ;\-#,##0\ "/>
    <numFmt numFmtId="170" formatCode="[$$-409]#,##0;[Red][$$-409]#,##0"/>
    <numFmt numFmtId="171" formatCode="[$-F800]dddd\,\ mmmm\ dd\,\ yyyy"/>
    <numFmt numFmtId="172" formatCode="[$$-409]#,##0.00;[Red][$$-409]#,##0.00"/>
    <numFmt numFmtId="173" formatCode="0.0000"/>
    <numFmt numFmtId="174" formatCode="0.0000%"/>
    <numFmt numFmtId="175" formatCode="dd/mm/yy;@"/>
    <numFmt numFmtId="176" formatCode="#,##0\ &quot;€&quot;"/>
    <numFmt numFmtId="177" formatCode="#,##0.00\ &quot;€&quot;"/>
    <numFmt numFmtId="178" formatCode="0.00000"/>
    <numFmt numFmtId="179" formatCode="[$$-409]#,##0.00000"/>
  </numFmts>
  <fonts count="45" x14ac:knownFonts="1">
    <font>
      <sz val="10"/>
      <name val="Arial"/>
    </font>
    <font>
      <sz val="10"/>
      <name val="Arial"/>
      <family val="2"/>
    </font>
    <font>
      <b/>
      <sz val="10"/>
      <name val="Arial"/>
      <family val="2"/>
    </font>
    <font>
      <b/>
      <sz val="16"/>
      <name val="Arial"/>
      <family val="2"/>
    </font>
    <font>
      <b/>
      <sz val="10"/>
      <color indexed="10"/>
      <name val="Arial"/>
      <family val="2"/>
    </font>
    <font>
      <sz val="8"/>
      <name val="Arial"/>
      <family val="2"/>
    </font>
    <font>
      <sz val="12"/>
      <name val="Arial"/>
      <family val="2"/>
    </font>
    <font>
      <b/>
      <sz val="12"/>
      <color indexed="9"/>
      <name val="Arial"/>
      <family val="2"/>
    </font>
    <font>
      <b/>
      <sz val="12"/>
      <name val="Arial"/>
      <family val="2"/>
    </font>
    <font>
      <sz val="10"/>
      <color indexed="12"/>
      <name val="Arial"/>
      <family val="2"/>
    </font>
    <font>
      <b/>
      <sz val="12"/>
      <color indexed="12"/>
      <name val="Arial"/>
      <family val="2"/>
    </font>
    <font>
      <sz val="10"/>
      <name val="Arial"/>
      <family val="2"/>
    </font>
    <font>
      <b/>
      <sz val="14"/>
      <name val="Arial"/>
      <family val="2"/>
    </font>
    <font>
      <b/>
      <sz val="14"/>
      <color indexed="10"/>
      <name val="Arial"/>
      <family val="2"/>
    </font>
    <font>
      <b/>
      <sz val="12"/>
      <color indexed="10"/>
      <name val="Arial"/>
      <family val="2"/>
    </font>
    <font>
      <sz val="12"/>
      <color indexed="12"/>
      <name val="Arial"/>
      <family val="2"/>
    </font>
    <font>
      <b/>
      <sz val="16"/>
      <color indexed="10"/>
      <name val="Arial"/>
      <family val="2"/>
    </font>
    <font>
      <b/>
      <sz val="10"/>
      <color indexed="48"/>
      <name val="Arial"/>
      <family val="2"/>
    </font>
    <font>
      <b/>
      <sz val="12"/>
      <color indexed="13"/>
      <name val="Arial"/>
      <family val="2"/>
    </font>
    <font>
      <b/>
      <sz val="10"/>
      <color indexed="13"/>
      <name val="Arial"/>
      <family val="2"/>
    </font>
    <font>
      <b/>
      <sz val="16"/>
      <color indexed="17"/>
      <name val="Arial"/>
      <family val="2"/>
    </font>
    <font>
      <b/>
      <sz val="10"/>
      <color indexed="17"/>
      <name val="Arial"/>
      <family val="2"/>
    </font>
    <font>
      <sz val="10"/>
      <color indexed="17"/>
      <name val="Arial"/>
      <family val="2"/>
    </font>
    <font>
      <sz val="12"/>
      <color indexed="17"/>
      <name val="Arial"/>
      <family val="2"/>
    </font>
    <font>
      <b/>
      <sz val="14"/>
      <color indexed="17"/>
      <name val="Arial"/>
      <family val="2"/>
    </font>
    <font>
      <b/>
      <sz val="14"/>
      <color indexed="9"/>
      <name val="Arial"/>
      <family val="2"/>
    </font>
    <font>
      <sz val="10"/>
      <color indexed="10"/>
      <name val="Arial"/>
      <family val="2"/>
    </font>
    <font>
      <sz val="12"/>
      <color indexed="10"/>
      <name val="Arial"/>
      <family val="2"/>
    </font>
    <font>
      <b/>
      <i/>
      <sz val="16"/>
      <color indexed="9"/>
      <name val="Arial"/>
      <family val="2"/>
    </font>
    <font>
      <b/>
      <sz val="16"/>
      <color indexed="9"/>
      <name val="Arial"/>
      <family val="2"/>
    </font>
    <font>
      <b/>
      <sz val="10"/>
      <color indexed="9"/>
      <name val="Arial"/>
      <family val="2"/>
    </font>
    <font>
      <b/>
      <i/>
      <sz val="8"/>
      <color indexed="9"/>
      <name val="Arial"/>
      <family val="2"/>
    </font>
    <font>
      <b/>
      <sz val="8"/>
      <color indexed="9"/>
      <name val="Arial"/>
      <family val="2"/>
    </font>
    <font>
      <b/>
      <u/>
      <sz val="10"/>
      <color indexed="9"/>
      <name val="Arial"/>
      <family val="2"/>
    </font>
    <font>
      <sz val="10"/>
      <color indexed="9"/>
      <name val="Arial"/>
      <family val="2"/>
    </font>
    <font>
      <b/>
      <u/>
      <sz val="12"/>
      <color indexed="9"/>
      <name val="Arial"/>
      <family val="2"/>
    </font>
    <font>
      <sz val="12"/>
      <color indexed="9"/>
      <name val="Arial"/>
      <family val="2"/>
    </font>
    <font>
      <sz val="12"/>
      <name val="Arial"/>
      <family val="2"/>
    </font>
    <font>
      <b/>
      <sz val="22"/>
      <name val="Arial"/>
      <family val="2"/>
    </font>
    <font>
      <b/>
      <sz val="10"/>
      <color rgb="FFFF0000"/>
      <name val="Arial"/>
      <family val="2"/>
    </font>
    <font>
      <sz val="12"/>
      <color rgb="FFFF0000"/>
      <name val="Arial"/>
      <family val="2"/>
    </font>
    <font>
      <b/>
      <sz val="12"/>
      <color theme="1"/>
      <name val="Arial"/>
      <family val="2"/>
    </font>
    <font>
      <sz val="10"/>
      <name val="Arial"/>
      <family val="2"/>
    </font>
    <font>
      <b/>
      <sz val="14"/>
      <color theme="0"/>
      <name val="Arial"/>
      <family val="2"/>
    </font>
    <font>
      <b/>
      <sz val="11"/>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0.249977111117893"/>
        <bgColor indexed="64"/>
      </patternFill>
    </fill>
  </fills>
  <borders count="28">
    <border>
      <left/>
      <right/>
      <top/>
      <bottom/>
      <diagonal/>
    </border>
    <border>
      <left style="medium">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thick">
        <color indexed="64"/>
      </bottom>
      <diagonal/>
    </border>
    <border>
      <left style="thick">
        <color indexed="64"/>
      </left>
      <right style="thick">
        <color indexed="64"/>
      </right>
      <top style="medium">
        <color indexed="64"/>
      </top>
      <bottom/>
      <diagonal/>
    </border>
    <border>
      <left style="thick">
        <color indexed="64"/>
      </left>
      <right style="thick">
        <color indexed="64"/>
      </right>
      <top style="thick">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253">
    <xf numFmtId="0" fontId="0" fillId="0" borderId="0" xfId="0"/>
    <xf numFmtId="1" fontId="3" fillId="0" borderId="0" xfId="1" applyNumberFormat="1" applyFont="1" applyAlignment="1" applyProtection="1">
      <alignment horizontal="center"/>
    </xf>
    <xf numFmtId="164" fontId="3" fillId="0" borderId="0" xfId="1" applyFont="1" applyAlignment="1" applyProtection="1">
      <alignment horizontal="center"/>
    </xf>
    <xf numFmtId="0" fontId="3" fillId="0" borderId="0" xfId="0" applyFont="1" applyAlignment="1" applyProtection="1">
      <alignment horizontal="center"/>
    </xf>
    <xf numFmtId="1" fontId="2" fillId="0" borderId="0" xfId="1" applyNumberFormat="1" applyFont="1" applyAlignment="1" applyProtection="1">
      <alignment horizontal="center"/>
    </xf>
    <xf numFmtId="164" fontId="2" fillId="0" borderId="0" xfId="1" applyFont="1" applyAlignment="1" applyProtection="1">
      <alignment horizontal="center"/>
    </xf>
    <xf numFmtId="0" fontId="2" fillId="0" borderId="0" xfId="0" applyFont="1" applyAlignment="1" applyProtection="1">
      <alignment horizontal="center"/>
    </xf>
    <xf numFmtId="164" fontId="0" fillId="0" borderId="0" xfId="1" applyFont="1" applyAlignment="1" applyProtection="1">
      <alignment horizontal="right"/>
    </xf>
    <xf numFmtId="164" fontId="2" fillId="0" borderId="0" xfId="1" applyFont="1" applyAlignment="1" applyProtection="1">
      <alignment horizontal="right"/>
    </xf>
    <xf numFmtId="169" fontId="11" fillId="0" borderId="0" xfId="1" applyNumberFormat="1" applyFont="1" applyAlignment="1" applyProtection="1">
      <alignment horizontal="right"/>
    </xf>
    <xf numFmtId="1" fontId="0" fillId="0" borderId="0" xfId="1" applyNumberFormat="1" applyFont="1" applyAlignment="1" applyProtection="1">
      <alignment horizontal="center"/>
    </xf>
    <xf numFmtId="164" fontId="0" fillId="0" borderId="0" xfId="1" applyFont="1" applyProtection="1"/>
    <xf numFmtId="164" fontId="0" fillId="0" borderId="0" xfId="1" applyFont="1" applyAlignment="1" applyProtection="1">
      <alignment horizontal="center"/>
    </xf>
    <xf numFmtId="0" fontId="0" fillId="0" borderId="0" xfId="0" applyAlignment="1" applyProtection="1">
      <alignment horizontal="center"/>
    </xf>
    <xf numFmtId="1" fontId="0" fillId="2" borderId="1" xfId="1" applyNumberFormat="1" applyFont="1" applyFill="1" applyBorder="1" applyAlignment="1" applyProtection="1">
      <alignment horizontal="center"/>
    </xf>
    <xf numFmtId="164" fontId="0" fillId="2" borderId="0" xfId="1" applyFont="1" applyFill="1" applyBorder="1" applyProtection="1"/>
    <xf numFmtId="164" fontId="0" fillId="2" borderId="0" xfId="1" applyFont="1" applyFill="1" applyBorder="1" applyAlignment="1" applyProtection="1">
      <alignment horizontal="center"/>
    </xf>
    <xf numFmtId="164" fontId="6" fillId="2" borderId="0" xfId="1" applyFont="1" applyFill="1" applyBorder="1" applyAlignment="1" applyProtection="1">
      <alignment horizontal="center"/>
    </xf>
    <xf numFmtId="164" fontId="0" fillId="0" borderId="0" xfId="1" applyFont="1" applyBorder="1" applyProtection="1"/>
    <xf numFmtId="165" fontId="9" fillId="0" borderId="0" xfId="1" applyNumberFormat="1" applyFont="1" applyAlignment="1" applyProtection="1">
      <alignment horizontal="center"/>
    </xf>
    <xf numFmtId="165" fontId="0" fillId="0" borderId="0" xfId="1" applyNumberFormat="1" applyFont="1" applyAlignment="1" applyProtection="1">
      <alignment horizontal="center"/>
    </xf>
    <xf numFmtId="3" fontId="0" fillId="0" borderId="0" xfId="1" applyNumberFormat="1" applyFont="1" applyAlignment="1" applyProtection="1">
      <alignment horizontal="center"/>
    </xf>
    <xf numFmtId="0" fontId="0" fillId="0" borderId="0" xfId="0" applyProtection="1"/>
    <xf numFmtId="168" fontId="6" fillId="0" borderId="0" xfId="0" applyNumberFormat="1" applyFont="1" applyAlignment="1" applyProtection="1">
      <alignment horizontal="center"/>
    </xf>
    <xf numFmtId="1" fontId="0" fillId="0" borderId="0" xfId="0" applyNumberFormat="1" applyAlignment="1" applyProtection="1">
      <alignment horizontal="center"/>
    </xf>
    <xf numFmtId="1" fontId="0" fillId="2" borderId="0" xfId="1" applyNumberFormat="1" applyFont="1" applyFill="1" applyBorder="1" applyAlignment="1" applyProtection="1">
      <alignment horizontal="center"/>
    </xf>
    <xf numFmtId="1" fontId="2" fillId="0" borderId="0" xfId="1" applyNumberFormat="1" applyFont="1" applyBorder="1" applyAlignment="1" applyProtection="1">
      <alignment horizontal="center"/>
    </xf>
    <xf numFmtId="1" fontId="0" fillId="0" borderId="0" xfId="1" applyNumberFormat="1" applyFont="1" applyBorder="1" applyAlignment="1" applyProtection="1">
      <alignment horizontal="center"/>
    </xf>
    <xf numFmtId="1" fontId="0" fillId="0" borderId="0" xfId="1" applyNumberFormat="1" applyFont="1" applyFill="1" applyBorder="1" applyAlignment="1" applyProtection="1">
      <alignment horizontal="center"/>
    </xf>
    <xf numFmtId="0" fontId="0" fillId="0" borderId="0" xfId="0" applyProtection="1">
      <protection locked="0"/>
    </xf>
    <xf numFmtId="171" fontId="17" fillId="0" borderId="0" xfId="0" applyNumberFormat="1" applyFont="1" applyAlignment="1" applyProtection="1"/>
    <xf numFmtId="0" fontId="2" fillId="0" borderId="0" xfId="0" applyFont="1" applyProtection="1"/>
    <xf numFmtId="1" fontId="10" fillId="3" borderId="1" xfId="1" applyNumberFormat="1" applyFont="1" applyFill="1" applyBorder="1" applyAlignment="1" applyProtection="1">
      <alignment horizontal="center"/>
    </xf>
    <xf numFmtId="0" fontId="3" fillId="0" borderId="0" xfId="0" applyFont="1" applyProtection="1"/>
    <xf numFmtId="0" fontId="2" fillId="0" borderId="0" xfId="0" applyFont="1" applyAlignment="1" applyProtection="1">
      <alignment horizontal="right"/>
    </xf>
    <xf numFmtId="0" fontId="6" fillId="0" borderId="0" xfId="0" applyFont="1" applyProtection="1"/>
    <xf numFmtId="1" fontId="0" fillId="0" borderId="0" xfId="0" applyNumberFormat="1" applyAlignment="1" applyProtection="1">
      <alignment horizontal="center"/>
      <protection locked="0"/>
    </xf>
    <xf numFmtId="0" fontId="12" fillId="0" borderId="0" xfId="0" applyFont="1" applyAlignment="1" applyProtection="1">
      <alignment horizontal="center"/>
      <protection locked="0"/>
    </xf>
    <xf numFmtId="0" fontId="0" fillId="0" borderId="0" xfId="0" applyAlignment="1" applyProtection="1">
      <alignment horizontal="center"/>
      <protection locked="0"/>
    </xf>
    <xf numFmtId="1" fontId="1" fillId="0" borderId="0" xfId="0" applyNumberFormat="1" applyFont="1" applyAlignment="1" applyProtection="1">
      <alignment horizontal="center"/>
      <protection locked="0"/>
    </xf>
    <xf numFmtId="0" fontId="20" fillId="0" borderId="0" xfId="0" applyFont="1" applyProtection="1"/>
    <xf numFmtId="0" fontId="21" fillId="0" borderId="0" xfId="0" applyFont="1" applyProtection="1"/>
    <xf numFmtId="0" fontId="22" fillId="0" borderId="0" xfId="0" applyFont="1" applyProtection="1"/>
    <xf numFmtId="0" fontId="23" fillId="0" borderId="0" xfId="0" applyFont="1" applyProtection="1"/>
    <xf numFmtId="0" fontId="22" fillId="0" borderId="0" xfId="0" applyFont="1" applyProtection="1">
      <protection locked="0"/>
    </xf>
    <xf numFmtId="0" fontId="24" fillId="0" borderId="0" xfId="0" applyFont="1" applyAlignment="1" applyProtection="1">
      <alignment horizontal="center"/>
      <protection locked="0"/>
    </xf>
    <xf numFmtId="174" fontId="1" fillId="0" borderId="0" xfId="0" applyNumberFormat="1" applyFont="1" applyAlignment="1" applyProtection="1">
      <alignment horizontal="right"/>
      <protection locked="0"/>
    </xf>
    <xf numFmtId="0" fontId="16" fillId="0" borderId="0" xfId="0" applyFont="1" applyAlignment="1" applyProtection="1">
      <alignment horizontal="center"/>
    </xf>
    <xf numFmtId="0" fontId="16" fillId="0" borderId="0" xfId="0" applyFont="1" applyProtection="1"/>
    <xf numFmtId="0" fontId="4" fillId="0" borderId="0" xfId="0" applyFont="1" applyAlignment="1" applyProtection="1">
      <alignment horizontal="center"/>
    </xf>
    <xf numFmtId="0" fontId="4" fillId="0" borderId="0" xfId="0" applyFont="1" applyProtection="1"/>
    <xf numFmtId="15" fontId="4" fillId="0" borderId="0" xfId="0" applyNumberFormat="1" applyFont="1" applyAlignment="1" applyProtection="1">
      <alignment horizontal="center"/>
    </xf>
    <xf numFmtId="0" fontId="26" fillId="0" borderId="0" xfId="0" applyFont="1" applyAlignment="1" applyProtection="1">
      <alignment horizontal="center"/>
    </xf>
    <xf numFmtId="0" fontId="26" fillId="0" borderId="0" xfId="0" applyFont="1" applyProtection="1"/>
    <xf numFmtId="0" fontId="26" fillId="0" borderId="0" xfId="0" applyFont="1" applyFill="1" applyBorder="1" applyAlignment="1" applyProtection="1">
      <alignment horizontal="center"/>
    </xf>
    <xf numFmtId="0" fontId="27" fillId="0" borderId="0" xfId="0" applyFont="1" applyProtection="1"/>
    <xf numFmtId="3" fontId="26" fillId="0" borderId="0" xfId="0" applyNumberFormat="1" applyFont="1" applyFill="1" applyBorder="1" applyAlignment="1" applyProtection="1">
      <alignment horizontal="center"/>
    </xf>
    <xf numFmtId="170" fontId="26" fillId="0" borderId="0" xfId="0" applyNumberFormat="1" applyFont="1" applyFill="1" applyBorder="1" applyAlignment="1" applyProtection="1">
      <alignment horizontal="center"/>
    </xf>
    <xf numFmtId="3" fontId="26" fillId="0" borderId="0" xfId="0" applyNumberFormat="1" applyFont="1" applyFill="1" applyAlignment="1" applyProtection="1">
      <alignment horizontal="center"/>
    </xf>
    <xf numFmtId="3" fontId="14" fillId="0" borderId="0" xfId="0" applyNumberFormat="1" applyFont="1" applyFill="1" applyBorder="1" applyAlignment="1" applyProtection="1">
      <alignment horizontal="center"/>
    </xf>
    <xf numFmtId="3" fontId="26" fillId="0" borderId="0" xfId="0" applyNumberFormat="1" applyFont="1" applyFill="1" applyBorder="1" applyAlignment="1" applyProtection="1">
      <alignment horizontal="left"/>
    </xf>
    <xf numFmtId="3" fontId="14" fillId="0" borderId="0" xfId="0" applyNumberFormat="1" applyFont="1" applyFill="1" applyAlignment="1" applyProtection="1">
      <alignment horizontal="center"/>
    </xf>
    <xf numFmtId="3" fontId="16" fillId="0" borderId="0" xfId="0" applyNumberFormat="1" applyFont="1" applyAlignment="1" applyProtection="1">
      <alignment horizontal="center"/>
    </xf>
    <xf numFmtId="168" fontId="27" fillId="0" borderId="0" xfId="0" applyNumberFormat="1" applyFont="1" applyAlignment="1" applyProtection="1">
      <alignment horizontal="center"/>
    </xf>
    <xf numFmtId="168" fontId="14" fillId="0" borderId="0" xfId="0" applyNumberFormat="1" applyFont="1" applyAlignment="1" applyProtection="1">
      <alignment horizontal="center"/>
    </xf>
    <xf numFmtId="0" fontId="26" fillId="0" borderId="0" xfId="0" applyFont="1" applyProtection="1">
      <protection locked="0"/>
    </xf>
    <xf numFmtId="0" fontId="13" fillId="0" borderId="0" xfId="0" applyFont="1" applyAlignment="1" applyProtection="1">
      <alignment horizontal="center"/>
      <protection locked="0"/>
    </xf>
    <xf numFmtId="0" fontId="14" fillId="0" borderId="0" xfId="0" applyFont="1" applyAlignment="1" applyProtection="1">
      <alignment horizontal="center" vertical="center" wrapText="1"/>
      <protection locked="0"/>
    </xf>
    <xf numFmtId="0" fontId="4" fillId="0" borderId="0" xfId="0" applyFont="1" applyProtection="1">
      <protection locked="0"/>
    </xf>
    <xf numFmtId="168" fontId="14" fillId="0" borderId="0" xfId="0" applyNumberFormat="1" applyFont="1" applyBorder="1" applyAlignment="1" applyProtection="1">
      <alignment horizontal="center"/>
      <protection locked="0"/>
    </xf>
    <xf numFmtId="4" fontId="26" fillId="0" borderId="0" xfId="0" applyNumberFormat="1" applyFont="1" applyProtection="1">
      <protection locked="0"/>
    </xf>
    <xf numFmtId="0" fontId="26" fillId="0" borderId="0" xfId="0" applyFont="1" applyAlignment="1" applyProtection="1">
      <alignment horizontal="center"/>
      <protection locked="0"/>
    </xf>
    <xf numFmtId="171" fontId="17" fillId="0" borderId="0" xfId="1" applyNumberFormat="1" applyFont="1" applyAlignment="1" applyProtection="1">
      <alignment horizontal="right"/>
    </xf>
    <xf numFmtId="1" fontId="14" fillId="0" borderId="0" xfId="0" applyNumberFormat="1" applyFont="1" applyAlignment="1" applyProtection="1">
      <alignment horizontal="right"/>
      <protection locked="0"/>
    </xf>
    <xf numFmtId="1" fontId="0" fillId="0" borderId="0" xfId="0" applyNumberFormat="1" applyBorder="1" applyAlignment="1" applyProtection="1">
      <alignment horizontal="center"/>
    </xf>
    <xf numFmtId="0" fontId="28" fillId="0" borderId="0" xfId="0" applyFont="1" applyProtection="1"/>
    <xf numFmtId="0" fontId="29" fillId="0" borderId="0" xfId="0" applyFont="1" applyProtection="1"/>
    <xf numFmtId="0" fontId="30" fillId="0" borderId="0" xfId="0" applyFont="1" applyProtection="1"/>
    <xf numFmtId="0" fontId="31" fillId="0" borderId="0" xfId="0" applyFont="1" applyProtection="1"/>
    <xf numFmtId="166" fontId="30" fillId="0" borderId="0" xfId="0" applyNumberFormat="1" applyFont="1" applyProtection="1"/>
    <xf numFmtId="0" fontId="32" fillId="0" borderId="0" xfId="0" applyFont="1" applyProtection="1"/>
    <xf numFmtId="0" fontId="33" fillId="0" borderId="0" xfId="0" applyFont="1" applyAlignment="1" applyProtection="1">
      <alignment horizontal="center"/>
    </xf>
    <xf numFmtId="0" fontId="34" fillId="0" borderId="0" xfId="0" applyFont="1" applyAlignment="1" applyProtection="1">
      <alignment horizontal="center"/>
    </xf>
    <xf numFmtId="0" fontId="34" fillId="0" borderId="0" xfId="0" applyFont="1" applyProtection="1"/>
    <xf numFmtId="0" fontId="34" fillId="0" borderId="0" xfId="0" applyFont="1"/>
    <xf numFmtId="0" fontId="7" fillId="0" borderId="0" xfId="0" applyFont="1" applyProtection="1"/>
    <xf numFmtId="15" fontId="34" fillId="0" borderId="0" xfId="0" applyNumberFormat="1" applyFont="1" applyProtection="1"/>
    <xf numFmtId="1" fontId="34" fillId="0" borderId="0" xfId="0" applyNumberFormat="1" applyFont="1" applyAlignment="1" applyProtection="1">
      <alignment horizontal="center"/>
    </xf>
    <xf numFmtId="14" fontId="34" fillId="0" borderId="0" xfId="0" applyNumberFormat="1" applyFont="1" applyAlignment="1" applyProtection="1">
      <alignment horizontal="center"/>
    </xf>
    <xf numFmtId="172" fontId="34" fillId="0" borderId="0" xfId="0" applyNumberFormat="1" applyFont="1" applyProtection="1"/>
    <xf numFmtId="166" fontId="34" fillId="0" borderId="0" xfId="0" applyNumberFormat="1" applyFont="1" applyAlignment="1" applyProtection="1">
      <alignment horizontal="right"/>
    </xf>
    <xf numFmtId="166" fontId="34" fillId="0" borderId="0" xfId="0" applyNumberFormat="1" applyFont="1" applyProtection="1"/>
    <xf numFmtId="0" fontId="34" fillId="0" borderId="0" xfId="0" applyFont="1" applyAlignment="1" applyProtection="1">
      <alignment horizontal="right"/>
    </xf>
    <xf numFmtId="0" fontId="33" fillId="0" borderId="0" xfId="0" applyFont="1" applyProtection="1"/>
    <xf numFmtId="0" fontId="34" fillId="0" borderId="0" xfId="0" applyFont="1" applyAlignment="1" applyProtection="1">
      <alignment horizontal="left"/>
    </xf>
    <xf numFmtId="164" fontId="34" fillId="0" borderId="0" xfId="0" applyNumberFormat="1" applyFont="1" applyProtection="1"/>
    <xf numFmtId="2" fontId="34" fillId="0" borderId="0" xfId="0" applyNumberFormat="1" applyFont="1" applyProtection="1"/>
    <xf numFmtId="173" fontId="34" fillId="0" borderId="0" xfId="0" applyNumberFormat="1" applyFont="1" applyProtection="1"/>
    <xf numFmtId="3" fontId="7" fillId="0" borderId="0" xfId="0" applyNumberFormat="1" applyFont="1" applyFill="1" applyAlignment="1" applyProtection="1">
      <alignment horizontal="center"/>
    </xf>
    <xf numFmtId="164" fontId="29" fillId="0" borderId="0" xfId="1" applyFont="1" applyFill="1" applyBorder="1" applyAlignment="1" applyProtection="1"/>
    <xf numFmtId="3" fontId="29" fillId="0" borderId="0" xfId="1" applyNumberFormat="1" applyFont="1" applyAlignment="1" applyProtection="1">
      <alignment horizontal="center"/>
    </xf>
    <xf numFmtId="168" fontId="34" fillId="0" borderId="0" xfId="0" applyNumberFormat="1" applyFont="1" applyProtection="1"/>
    <xf numFmtId="164" fontId="34" fillId="0" borderId="0" xfId="1" applyFont="1" applyAlignment="1" applyProtection="1"/>
    <xf numFmtId="168" fontId="34" fillId="0" borderId="0" xfId="1" applyNumberFormat="1" applyFont="1" applyAlignment="1" applyProtection="1"/>
    <xf numFmtId="0" fontId="34" fillId="0" borderId="0" xfId="0" applyFont="1" applyAlignment="1" applyProtection="1"/>
    <xf numFmtId="168" fontId="30" fillId="0" borderId="0" xfId="0" applyNumberFormat="1" applyFont="1" applyProtection="1"/>
    <xf numFmtId="164" fontId="30" fillId="0" borderId="0" xfId="1" applyFont="1" applyAlignment="1" applyProtection="1"/>
    <xf numFmtId="168" fontId="30" fillId="0" borderId="0" xfId="1" applyNumberFormat="1" applyFont="1" applyBorder="1" applyAlignment="1" applyProtection="1"/>
    <xf numFmtId="0" fontId="30" fillId="0" borderId="0" xfId="0" applyFont="1" applyAlignment="1" applyProtection="1"/>
    <xf numFmtId="164" fontId="7" fillId="0" borderId="2" xfId="1" applyFont="1" applyBorder="1" applyAlignment="1" applyProtection="1"/>
    <xf numFmtId="168" fontId="30" fillId="0" borderId="2" xfId="0" applyNumberFormat="1" applyFont="1" applyBorder="1" applyAlignment="1" applyProtection="1"/>
    <xf numFmtId="168" fontId="34" fillId="0" borderId="0" xfId="0" applyNumberFormat="1" applyFont="1" applyAlignment="1" applyProtection="1"/>
    <xf numFmtId="0" fontId="35" fillId="0" borderId="0" xfId="0" applyFont="1" applyProtection="1"/>
    <xf numFmtId="168" fontId="34" fillId="0" borderId="0" xfId="0" applyNumberFormat="1" applyFont="1" applyBorder="1" applyProtection="1"/>
    <xf numFmtId="0" fontId="34" fillId="0" borderId="0" xfId="0" applyFont="1" applyBorder="1" applyProtection="1"/>
    <xf numFmtId="4" fontId="34" fillId="0" borderId="0" xfId="0" applyNumberFormat="1" applyFont="1" applyBorder="1" applyProtection="1"/>
    <xf numFmtId="168" fontId="34" fillId="0" borderId="0" xfId="0" applyNumberFormat="1" applyFont="1" applyAlignment="1" applyProtection="1">
      <alignment horizontal="right"/>
    </xf>
    <xf numFmtId="0" fontId="34" fillId="0" borderId="0" xfId="0" applyFont="1" applyProtection="1">
      <protection locked="0"/>
    </xf>
    <xf numFmtId="0" fontId="7" fillId="0" borderId="0" xfId="0" applyFont="1" applyAlignment="1" applyProtection="1">
      <alignment horizontal="center"/>
      <protection locked="0"/>
    </xf>
    <xf numFmtId="0" fontId="25" fillId="0" borderId="0" xfId="0" applyFont="1" applyAlignment="1" applyProtection="1">
      <alignment horizontal="center"/>
      <protection locked="0"/>
    </xf>
    <xf numFmtId="168" fontId="7" fillId="0" borderId="0" xfId="0" applyNumberFormat="1"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168" fontId="36" fillId="0" borderId="0" xfId="1" applyNumberFormat="1" applyFont="1" applyAlignment="1" applyProtection="1">
      <alignment horizontal="right"/>
      <protection locked="0"/>
    </xf>
    <xf numFmtId="172" fontId="36" fillId="0" borderId="0" xfId="0" applyNumberFormat="1" applyFont="1" applyAlignment="1" applyProtection="1">
      <alignment horizontal="center"/>
      <protection locked="0"/>
    </xf>
    <xf numFmtId="168" fontId="36" fillId="0" borderId="2" xfId="1" applyNumberFormat="1" applyFont="1" applyBorder="1" applyAlignment="1" applyProtection="1">
      <alignment horizontal="right"/>
      <protection locked="0"/>
    </xf>
    <xf numFmtId="168" fontId="7" fillId="0" borderId="2" xfId="0" applyNumberFormat="1" applyFont="1" applyBorder="1" applyAlignment="1" applyProtection="1">
      <alignment horizontal="center"/>
      <protection locked="0"/>
    </xf>
    <xf numFmtId="4" fontId="34" fillId="0" borderId="0" xfId="0" applyNumberFormat="1" applyFont="1" applyProtection="1">
      <protection locked="0"/>
    </xf>
    <xf numFmtId="0" fontId="25" fillId="0" borderId="0" xfId="0" applyFont="1" applyAlignment="1" applyProtection="1">
      <alignment horizontal="left"/>
      <protection locked="0"/>
    </xf>
    <xf numFmtId="175" fontId="17" fillId="0" borderId="0" xfId="1" applyNumberFormat="1" applyFont="1" applyAlignment="1" applyProtection="1"/>
    <xf numFmtId="164" fontId="39" fillId="0" borderId="0" xfId="1" applyFont="1" applyAlignment="1" applyProtection="1">
      <alignment horizontal="right"/>
    </xf>
    <xf numFmtId="0" fontId="0" fillId="0" borderId="0" xfId="0" applyFill="1" applyBorder="1" applyAlignment="1" applyProtection="1">
      <alignment horizontal="center"/>
    </xf>
    <xf numFmtId="0" fontId="6" fillId="0" borderId="0" xfId="0" applyFont="1" applyFill="1" applyBorder="1" applyAlignment="1" applyProtection="1">
      <alignment horizontal="center"/>
    </xf>
    <xf numFmtId="3" fontId="0" fillId="0" borderId="0" xfId="0" applyNumberFormat="1" applyFill="1" applyBorder="1" applyAlignment="1" applyProtection="1">
      <alignment horizontal="center"/>
    </xf>
    <xf numFmtId="170" fontId="0" fillId="0" borderId="0" xfId="0" applyNumberFormat="1" applyFill="1" applyBorder="1" applyAlignment="1" applyProtection="1">
      <alignment horizontal="center"/>
    </xf>
    <xf numFmtId="3" fontId="3" fillId="0" borderId="0" xfId="0" applyNumberFormat="1" applyFont="1" applyFill="1" applyBorder="1" applyAlignment="1" applyProtection="1">
      <alignment horizontal="center"/>
    </xf>
    <xf numFmtId="176" fontId="11" fillId="0" borderId="0" xfId="0" applyNumberFormat="1" applyFont="1" applyFill="1" applyBorder="1" applyAlignment="1" applyProtection="1">
      <alignment horizontal="center"/>
    </xf>
    <xf numFmtId="168" fontId="6" fillId="0" borderId="0" xfId="0" applyNumberFormat="1" applyFont="1" applyFill="1" applyBorder="1" applyAlignment="1" applyProtection="1">
      <alignment horizontal="center"/>
    </xf>
    <xf numFmtId="168" fontId="2" fillId="0" borderId="0" xfId="1" applyNumberFormat="1" applyFont="1" applyBorder="1" applyAlignment="1" applyProtection="1">
      <alignment horizontal="center"/>
    </xf>
    <xf numFmtId="1" fontId="37" fillId="0" borderId="0" xfId="0" applyNumberFormat="1" applyFont="1" applyAlignment="1" applyProtection="1">
      <alignment horizontal="center"/>
    </xf>
    <xf numFmtId="1" fontId="37" fillId="0" borderId="0" xfId="0" applyNumberFormat="1" applyFont="1" applyAlignment="1" applyProtection="1">
      <alignment horizontal="left"/>
    </xf>
    <xf numFmtId="1" fontId="37" fillId="0" borderId="0" xfId="0" applyNumberFormat="1" applyFont="1" applyFill="1" applyAlignment="1" applyProtection="1">
      <alignment horizontal="center"/>
    </xf>
    <xf numFmtId="164" fontId="9" fillId="0" borderId="0" xfId="1" applyFont="1" applyFill="1" applyBorder="1" applyAlignment="1" applyProtection="1">
      <alignment horizontal="center"/>
      <protection locked="0"/>
    </xf>
    <xf numFmtId="164" fontId="37" fillId="0" borderId="0" xfId="1" applyFont="1" applyAlignment="1" applyProtection="1"/>
    <xf numFmtId="1" fontId="14" fillId="0" borderId="0" xfId="1" applyNumberFormat="1" applyFont="1" applyAlignment="1" applyProtection="1"/>
    <xf numFmtId="164" fontId="37" fillId="0" borderId="0" xfId="1" applyFont="1" applyAlignment="1" applyProtection="1">
      <alignment vertical="top"/>
    </xf>
    <xf numFmtId="164" fontId="38" fillId="0" borderId="0" xfId="1" applyFont="1" applyAlignment="1" applyProtection="1">
      <alignment horizontal="right"/>
    </xf>
    <xf numFmtId="164" fontId="37" fillId="0" borderId="3" xfId="1" applyFont="1" applyBorder="1" applyProtection="1"/>
    <xf numFmtId="164" fontId="37" fillId="0" borderId="3" xfId="1" applyFont="1" applyBorder="1" applyAlignment="1" applyProtection="1">
      <alignment vertical="top" wrapText="1"/>
    </xf>
    <xf numFmtId="176" fontId="37" fillId="3" borderId="3" xfId="1" applyNumberFormat="1" applyFont="1" applyFill="1" applyBorder="1" applyAlignment="1" applyProtection="1">
      <alignment horizontal="center"/>
      <protection locked="0"/>
    </xf>
    <xf numFmtId="176" fontId="37" fillId="0" borderId="3" xfId="1" applyNumberFormat="1" applyFont="1" applyBorder="1" applyAlignment="1" applyProtection="1">
      <alignment horizontal="center"/>
    </xf>
    <xf numFmtId="164" fontId="37" fillId="0" borderId="3" xfId="1" applyFont="1" applyBorder="1" applyAlignment="1" applyProtection="1">
      <alignment horizontal="left"/>
    </xf>
    <xf numFmtId="164" fontId="37" fillId="0" borderId="4" xfId="1" applyFont="1" applyBorder="1" applyAlignment="1" applyProtection="1">
      <alignment horizontal="left"/>
    </xf>
    <xf numFmtId="176" fontId="37" fillId="0" borderId="4" xfId="1" applyNumberFormat="1" applyFont="1" applyBorder="1" applyAlignment="1" applyProtection="1">
      <alignment horizontal="center"/>
    </xf>
    <xf numFmtId="164" fontId="8" fillId="0" borderId="5" xfId="1" applyFont="1" applyBorder="1" applyAlignment="1" applyProtection="1">
      <alignment horizontal="left"/>
    </xf>
    <xf numFmtId="176" fontId="37" fillId="2" borderId="5" xfId="1" applyNumberFormat="1" applyFont="1" applyFill="1" applyBorder="1" applyAlignment="1" applyProtection="1">
      <alignment horizontal="center"/>
    </xf>
    <xf numFmtId="167" fontId="37" fillId="0" borderId="3" xfId="1" applyNumberFormat="1" applyFont="1" applyBorder="1" applyAlignment="1" applyProtection="1">
      <alignment horizontal="left"/>
    </xf>
    <xf numFmtId="177" fontId="8" fillId="0" borderId="0" xfId="1" applyNumberFormat="1" applyFont="1" applyBorder="1" applyAlignment="1" applyProtection="1">
      <alignment horizontal="center"/>
    </xf>
    <xf numFmtId="168" fontId="37" fillId="0" borderId="0" xfId="1" applyNumberFormat="1" applyFont="1" applyAlignment="1" applyProtection="1">
      <alignment horizontal="center"/>
    </xf>
    <xf numFmtId="164" fontId="8" fillId="0" borderId="3" xfId="1" applyFont="1" applyFill="1" applyBorder="1" applyAlignment="1" applyProtection="1"/>
    <xf numFmtId="164" fontId="8" fillId="0" borderId="3" xfId="1" applyFont="1" applyFill="1" applyBorder="1" applyAlignment="1" applyProtection="1">
      <alignment horizontal="center"/>
    </xf>
    <xf numFmtId="164" fontId="37" fillId="0" borderId="3" xfId="1" applyFont="1" applyBorder="1" applyAlignment="1" applyProtection="1"/>
    <xf numFmtId="164" fontId="37" fillId="0" borderId="4" xfId="1" applyFont="1" applyBorder="1" applyAlignment="1" applyProtection="1"/>
    <xf numFmtId="164" fontId="8" fillId="0" borderId="6" xfId="1" applyFont="1" applyBorder="1" applyAlignment="1" applyProtection="1"/>
    <xf numFmtId="176" fontId="8" fillId="6" borderId="7" xfId="1" applyNumberFormat="1" applyFont="1" applyFill="1" applyBorder="1" applyAlignment="1" applyProtection="1">
      <alignment horizontal="center"/>
    </xf>
    <xf numFmtId="164" fontId="8" fillId="0" borderId="8" xfId="1" applyFont="1" applyBorder="1" applyAlignment="1" applyProtection="1"/>
    <xf numFmtId="166" fontId="8" fillId="6" borderId="8" xfId="1" applyNumberFormat="1" applyFont="1" applyFill="1" applyBorder="1" applyAlignment="1" applyProtection="1">
      <alignment horizontal="center"/>
    </xf>
    <xf numFmtId="1" fontId="25" fillId="4" borderId="9" xfId="1" applyNumberFormat="1" applyFont="1" applyFill="1" applyBorder="1" applyAlignment="1" applyProtection="1">
      <alignment horizontal="center"/>
    </xf>
    <xf numFmtId="1" fontId="25" fillId="4" borderId="0" xfId="1" applyNumberFormat="1" applyFont="1" applyFill="1" applyAlignment="1" applyProtection="1">
      <alignment horizontal="center"/>
    </xf>
    <xf numFmtId="164" fontId="6" fillId="0" borderId="3" xfId="1" applyFont="1" applyBorder="1" applyAlignment="1" applyProtection="1">
      <alignment horizontal="left" wrapText="1"/>
    </xf>
    <xf numFmtId="3" fontId="41" fillId="0" borderId="0" xfId="0" applyNumberFormat="1" applyFont="1" applyFill="1" applyBorder="1" applyAlignment="1" applyProtection="1">
      <alignment horizontal="center"/>
    </xf>
    <xf numFmtId="176" fontId="37" fillId="3" borderId="5" xfId="1" applyNumberFormat="1" applyFont="1" applyFill="1" applyBorder="1" applyAlignment="1" applyProtection="1">
      <alignment horizontal="center"/>
      <protection locked="0"/>
    </xf>
    <xf numFmtId="164" fontId="40" fillId="0" borderId="0" xfId="1" applyFont="1" applyBorder="1" applyAlignment="1" applyProtection="1"/>
    <xf numFmtId="179" fontId="22" fillId="0" borderId="0" xfId="0" applyNumberFormat="1" applyFont="1" applyProtection="1">
      <protection locked="0"/>
    </xf>
    <xf numFmtId="1" fontId="3" fillId="7" borderId="0" xfId="1" applyNumberFormat="1" applyFont="1" applyFill="1" applyAlignment="1" applyProtection="1">
      <alignment horizontal="center"/>
    </xf>
    <xf numFmtId="1" fontId="42" fillId="7" borderId="0" xfId="1" applyNumberFormat="1" applyFont="1" applyFill="1" applyAlignment="1" applyProtection="1">
      <alignment horizontal="center"/>
    </xf>
    <xf numFmtId="1" fontId="2" fillId="7" borderId="0" xfId="1" applyNumberFormat="1" applyFont="1" applyFill="1" applyAlignment="1" applyProtection="1">
      <alignment horizontal="center"/>
    </xf>
    <xf numFmtId="1" fontId="4" fillId="7" borderId="0" xfId="1" applyNumberFormat="1" applyFont="1" applyFill="1" applyAlignment="1" applyProtection="1">
      <alignment horizontal="center"/>
    </xf>
    <xf numFmtId="167" fontId="6" fillId="0" borderId="3" xfId="1" applyNumberFormat="1" applyFont="1" applyBorder="1" applyAlignment="1" applyProtection="1">
      <alignment horizontal="left"/>
    </xf>
    <xf numFmtId="166" fontId="6" fillId="0" borderId="0" xfId="0" applyNumberFormat="1" applyFont="1" applyAlignment="1" applyProtection="1">
      <alignment horizontal="center"/>
    </xf>
    <xf numFmtId="166" fontId="6" fillId="0" borderId="0" xfId="1" applyNumberFormat="1" applyFont="1" applyAlignment="1" applyProtection="1">
      <alignment horizontal="center"/>
    </xf>
    <xf numFmtId="176" fontId="9" fillId="5" borderId="3" xfId="1" applyNumberFormat="1" applyFont="1" applyFill="1" applyBorder="1" applyAlignment="1" applyProtection="1">
      <alignment horizontal="center"/>
      <protection locked="0"/>
    </xf>
    <xf numFmtId="49" fontId="15" fillId="3" borderId="3" xfId="0" applyNumberFormat="1" applyFont="1" applyFill="1" applyBorder="1" applyAlignment="1" applyProtection="1">
      <alignment horizontal="center"/>
      <protection locked="0"/>
    </xf>
    <xf numFmtId="1" fontId="25" fillId="4" borderId="0" xfId="1" applyNumberFormat="1" applyFont="1" applyFill="1" applyAlignment="1" applyProtection="1">
      <alignment horizontal="center" vertical="center"/>
    </xf>
    <xf numFmtId="1" fontId="25" fillId="4" borderId="1" xfId="1" applyNumberFormat="1" applyFont="1" applyFill="1" applyBorder="1" applyAlignment="1" applyProtection="1">
      <alignment horizontal="center" vertical="center"/>
    </xf>
    <xf numFmtId="3" fontId="19" fillId="4" borderId="0" xfId="0" applyNumberFormat="1" applyFont="1" applyFill="1" applyBorder="1" applyAlignment="1" applyProtection="1">
      <alignment horizontal="center" vertical="center" wrapText="1"/>
    </xf>
    <xf numFmtId="1" fontId="10" fillId="3" borderId="1" xfId="1" applyNumberFormat="1" applyFont="1" applyFill="1" applyBorder="1" applyAlignment="1" applyProtection="1">
      <alignment horizontal="center" wrapText="1"/>
    </xf>
    <xf numFmtId="176" fontId="37" fillId="0" borderId="3" xfId="1" applyNumberFormat="1" applyFont="1" applyFill="1" applyBorder="1" applyAlignment="1" applyProtection="1">
      <alignment horizontal="center"/>
    </xf>
    <xf numFmtId="168" fontId="6" fillId="7" borderId="0" xfId="1" applyNumberFormat="1" applyFont="1" applyFill="1" applyBorder="1" applyAlignment="1" applyProtection="1">
      <alignment horizontal="right"/>
    </xf>
    <xf numFmtId="10" fontId="6" fillId="7" borderId="0" xfId="1" applyNumberFormat="1" applyFont="1" applyFill="1" applyBorder="1" applyAlignment="1" applyProtection="1">
      <alignment horizontal="right"/>
    </xf>
    <xf numFmtId="164" fontId="6" fillId="0" borderId="18" xfId="1" applyFont="1" applyBorder="1" applyAlignment="1" applyProtection="1"/>
    <xf numFmtId="166" fontId="6" fillId="0" borderId="16" xfId="0" applyNumberFormat="1" applyFont="1" applyFill="1" applyBorder="1" applyAlignment="1" applyProtection="1">
      <alignment horizontal="center"/>
    </xf>
    <xf numFmtId="164" fontId="6" fillId="0" borderId="19" xfId="1" applyFont="1" applyBorder="1" applyAlignment="1" applyProtection="1"/>
    <xf numFmtId="166" fontId="6" fillId="0" borderId="17" xfId="0" applyNumberFormat="1" applyFont="1" applyFill="1" applyBorder="1" applyAlignment="1" applyProtection="1">
      <alignment horizontal="center"/>
    </xf>
    <xf numFmtId="168" fontId="6" fillId="7" borderId="0" xfId="0" applyNumberFormat="1" applyFont="1" applyFill="1" applyBorder="1" applyAlignment="1" applyProtection="1">
      <alignment horizontal="right"/>
    </xf>
    <xf numFmtId="164" fontId="8" fillId="0" borderId="7" xfId="1" applyFont="1" applyBorder="1" applyAlignment="1" applyProtection="1"/>
    <xf numFmtId="1" fontId="25" fillId="4" borderId="9" xfId="1" applyNumberFormat="1" applyFont="1" applyFill="1" applyBorder="1" applyAlignment="1" applyProtection="1">
      <alignment horizontal="center" vertical="center"/>
    </xf>
    <xf numFmtId="173" fontId="6" fillId="0" borderId="0" xfId="0" applyNumberFormat="1" applyFont="1" applyFill="1" applyAlignment="1" applyProtection="1">
      <alignment horizontal="center"/>
    </xf>
    <xf numFmtId="178" fontId="37" fillId="0" borderId="0" xfId="0" applyNumberFormat="1" applyFont="1" applyAlignment="1" applyProtection="1">
      <alignment horizontal="right"/>
    </xf>
    <xf numFmtId="14" fontId="0" fillId="0" borderId="0" xfId="0" applyNumberFormat="1" applyAlignment="1" applyProtection="1">
      <alignment horizontal="center"/>
    </xf>
    <xf numFmtId="173" fontId="6" fillId="0" borderId="0" xfId="0" applyNumberFormat="1" applyFont="1" applyAlignment="1" applyProtection="1">
      <alignment horizontal="center"/>
    </xf>
    <xf numFmtId="166" fontId="6" fillId="0" borderId="16" xfId="0" applyNumberFormat="1" applyFont="1" applyBorder="1" applyAlignment="1" applyProtection="1">
      <alignment horizontal="center"/>
    </xf>
    <xf numFmtId="166" fontId="6" fillId="0" borderId="17" xfId="0" applyNumberFormat="1" applyFont="1" applyBorder="1" applyAlignment="1" applyProtection="1">
      <alignment horizontal="center"/>
    </xf>
    <xf numFmtId="166" fontId="8" fillId="0" borderId="21" xfId="0" applyNumberFormat="1" applyFont="1" applyBorder="1" applyAlignment="1" applyProtection="1">
      <alignment horizontal="center"/>
    </xf>
    <xf numFmtId="0" fontId="11" fillId="0" borderId="0" xfId="0" applyFont="1" applyProtection="1">
      <protection hidden="1"/>
    </xf>
    <xf numFmtId="0" fontId="0" fillId="0" borderId="0" xfId="0" applyProtection="1">
      <protection hidden="1"/>
    </xf>
    <xf numFmtId="9" fontId="0" fillId="0" borderId="0" xfId="0" applyNumberFormat="1" applyProtection="1">
      <protection hidden="1"/>
    </xf>
    <xf numFmtId="171" fontId="37" fillId="0" borderId="3" xfId="0" applyNumberFormat="1" applyFont="1" applyBorder="1" applyAlignment="1" applyProtection="1">
      <alignment horizontal="left" vertical="center" wrapText="1"/>
    </xf>
    <xf numFmtId="1" fontId="37" fillId="5" borderId="3" xfId="0" applyNumberFormat="1" applyFont="1" applyFill="1" applyBorder="1" applyAlignment="1" applyProtection="1">
      <alignment horizontal="center" vertical="center"/>
      <protection locked="0"/>
    </xf>
    <xf numFmtId="1" fontId="37" fillId="0" borderId="3" xfId="0" applyNumberFormat="1" applyFont="1" applyBorder="1" applyAlignment="1" applyProtection="1">
      <alignment horizontal="left" vertical="center" wrapText="1"/>
    </xf>
    <xf numFmtId="0" fontId="40" fillId="0" borderId="0" xfId="0" applyFont="1" applyAlignment="1" applyProtection="1">
      <alignment vertical="center"/>
    </xf>
    <xf numFmtId="0" fontId="0" fillId="0" borderId="0" xfId="0" applyAlignment="1" applyProtection="1">
      <alignment horizontal="center" vertical="center"/>
    </xf>
    <xf numFmtId="1" fontId="37" fillId="0" borderId="3" xfId="0" applyNumberFormat="1" applyFont="1" applyBorder="1" applyAlignment="1" applyProtection="1">
      <alignment horizontal="left" vertical="center"/>
    </xf>
    <xf numFmtId="0" fontId="0" fillId="0" borderId="0" xfId="0" applyAlignment="1" applyProtection="1">
      <alignment vertical="center"/>
    </xf>
    <xf numFmtId="0" fontId="37" fillId="0" borderId="0" xfId="0" applyFont="1" applyAlignment="1" applyProtection="1">
      <alignment vertical="center"/>
    </xf>
    <xf numFmtId="1" fontId="6" fillId="5" borderId="3" xfId="0" applyNumberFormat="1" applyFont="1" applyFill="1" applyBorder="1" applyAlignment="1" applyProtection="1">
      <alignment horizontal="center" vertical="center"/>
      <protection locked="0"/>
    </xf>
    <xf numFmtId="0" fontId="44" fillId="0" borderId="0" xfId="0" applyFont="1"/>
    <xf numFmtId="164" fontId="6" fillId="0" borderId="0" xfId="1" applyFont="1" applyAlignment="1" applyProtection="1"/>
    <xf numFmtId="164" fontId="6" fillId="0" borderId="3" xfId="1" applyFont="1" applyBorder="1" applyAlignment="1" applyProtection="1"/>
    <xf numFmtId="1" fontId="25" fillId="4" borderId="10" xfId="1" applyNumberFormat="1" applyFont="1" applyFill="1" applyBorder="1" applyAlignment="1" applyProtection="1">
      <alignment horizontal="center" vertical="center"/>
    </xf>
    <xf numFmtId="1" fontId="25" fillId="4" borderId="0" xfId="1" applyNumberFormat="1" applyFont="1" applyFill="1" applyBorder="1" applyAlignment="1" applyProtection="1">
      <alignment horizontal="center" vertical="center"/>
    </xf>
    <xf numFmtId="164" fontId="25" fillId="4" borderId="0" xfId="1" applyFont="1" applyFill="1" applyBorder="1" applyAlignment="1" applyProtection="1">
      <alignment horizontal="left" vertical="center"/>
    </xf>
    <xf numFmtId="1" fontId="25" fillId="4" borderId="1" xfId="1" applyNumberFormat="1" applyFont="1" applyFill="1" applyBorder="1" applyAlignment="1" applyProtection="1">
      <alignment horizontal="center" vertical="center"/>
    </xf>
    <xf numFmtId="1" fontId="43" fillId="4" borderId="0" xfId="1" applyNumberFormat="1" applyFont="1" applyFill="1" applyBorder="1" applyAlignment="1" applyProtection="1">
      <alignment horizontal="left" vertical="center"/>
    </xf>
    <xf numFmtId="1" fontId="37" fillId="0" borderId="12" xfId="1" applyNumberFormat="1" applyFont="1" applyBorder="1" applyAlignment="1" applyProtection="1">
      <alignment horizontal="center"/>
    </xf>
    <xf numFmtId="1" fontId="37" fillId="0" borderId="13" xfId="1" applyNumberFormat="1" applyFont="1" applyBorder="1" applyAlignment="1" applyProtection="1">
      <alignment horizontal="center"/>
    </xf>
    <xf numFmtId="3" fontId="19" fillId="4" borderId="10" xfId="0" applyNumberFormat="1" applyFont="1" applyFill="1" applyBorder="1" applyAlignment="1" applyProtection="1">
      <alignment horizontal="center" vertical="center" wrapText="1"/>
    </xf>
    <xf numFmtId="3" fontId="19" fillId="4" borderId="11" xfId="0" applyNumberFormat="1" applyFont="1" applyFill="1" applyBorder="1" applyAlignment="1" applyProtection="1">
      <alignment horizontal="center" vertical="center" wrapText="1"/>
    </xf>
    <xf numFmtId="164" fontId="25" fillId="4" borderId="0" xfId="1" applyFont="1" applyFill="1" applyAlignment="1" applyProtection="1">
      <alignment horizontal="left" vertical="center"/>
    </xf>
    <xf numFmtId="0" fontId="18" fillId="4" borderId="14" xfId="0" applyFont="1" applyFill="1" applyBorder="1" applyAlignment="1" applyProtection="1">
      <alignment horizontal="center" vertical="center" wrapText="1"/>
    </xf>
    <xf numFmtId="0" fontId="18" fillId="4" borderId="15" xfId="0" applyFont="1" applyFill="1" applyBorder="1" applyAlignment="1" applyProtection="1">
      <alignment horizontal="center" vertical="center" wrapText="1"/>
    </xf>
    <xf numFmtId="0" fontId="18" fillId="4" borderId="20" xfId="0" applyFont="1" applyFill="1" applyBorder="1" applyAlignment="1" applyProtection="1">
      <alignment horizontal="center" vertical="center" wrapText="1"/>
    </xf>
    <xf numFmtId="0" fontId="25" fillId="4" borderId="10" xfId="0" applyFont="1" applyFill="1" applyBorder="1" applyAlignment="1" applyProtection="1">
      <alignment horizontal="left" vertical="center"/>
    </xf>
    <xf numFmtId="0" fontId="25" fillId="4" borderId="0" xfId="0" applyFont="1" applyFill="1" applyBorder="1" applyAlignment="1" applyProtection="1">
      <alignment horizontal="left" vertical="center"/>
    </xf>
    <xf numFmtId="1" fontId="8" fillId="0" borderId="12" xfId="0" applyNumberFormat="1" applyFont="1" applyBorder="1" applyAlignment="1" applyProtection="1">
      <alignment horizontal="center" vertical="center" wrapText="1"/>
    </xf>
    <xf numFmtId="1" fontId="8" fillId="0" borderId="13" xfId="0" applyNumberFormat="1" applyFont="1" applyBorder="1" applyAlignment="1" applyProtection="1">
      <alignment horizontal="center" vertical="center" wrapText="1"/>
    </xf>
    <xf numFmtId="1" fontId="8" fillId="0" borderId="3" xfId="0" applyNumberFormat="1" applyFont="1" applyBorder="1" applyAlignment="1" applyProtection="1">
      <alignment horizontal="center" vertical="center" wrapText="1"/>
    </xf>
    <xf numFmtId="171" fontId="8" fillId="0" borderId="22" xfId="0" applyNumberFormat="1" applyFont="1" applyBorder="1" applyAlignment="1" applyProtection="1">
      <alignment horizontal="center" vertical="center" wrapText="1"/>
    </xf>
    <xf numFmtId="171" fontId="8" fillId="0" borderId="23" xfId="0" applyNumberFormat="1" applyFont="1" applyBorder="1" applyAlignment="1" applyProtection="1">
      <alignment horizontal="center" vertical="center" wrapText="1"/>
    </xf>
    <xf numFmtId="171" fontId="8" fillId="0" borderId="24" xfId="0" applyNumberFormat="1" applyFont="1" applyBorder="1" applyAlignment="1" applyProtection="1">
      <alignment horizontal="center" vertical="center" wrapText="1"/>
    </xf>
    <xf numFmtId="171" fontId="8" fillId="0" borderId="25" xfId="0" applyNumberFormat="1" applyFont="1" applyBorder="1" applyAlignment="1" applyProtection="1">
      <alignment horizontal="center" vertical="center" wrapText="1"/>
    </xf>
    <xf numFmtId="171" fontId="8" fillId="0" borderId="26" xfId="0" applyNumberFormat="1" applyFont="1" applyBorder="1" applyAlignment="1" applyProtection="1">
      <alignment horizontal="center" vertical="center" wrapText="1"/>
    </xf>
    <xf numFmtId="171" fontId="8" fillId="0" borderId="27" xfId="0" applyNumberFormat="1" applyFont="1" applyBorder="1" applyAlignment="1" applyProtection="1">
      <alignment horizontal="center" vertical="center" wrapText="1"/>
    </xf>
    <xf numFmtId="0" fontId="25" fillId="4" borderId="1" xfId="0" applyFont="1" applyFill="1" applyBorder="1" applyAlignment="1" applyProtection="1">
      <alignment horizontal="left" vertical="center"/>
    </xf>
    <xf numFmtId="1" fontId="8" fillId="0" borderId="22" xfId="0" applyNumberFormat="1" applyFont="1" applyBorder="1" applyAlignment="1" applyProtection="1">
      <alignment horizontal="center" vertical="center"/>
    </xf>
    <xf numFmtId="1" fontId="8" fillId="0" borderId="23" xfId="0" applyNumberFormat="1" applyFont="1" applyBorder="1" applyAlignment="1" applyProtection="1">
      <alignment horizontal="center" vertical="center"/>
    </xf>
    <xf numFmtId="1" fontId="8" fillId="0" borderId="24" xfId="0" applyNumberFormat="1" applyFont="1" applyBorder="1" applyAlignment="1" applyProtection="1">
      <alignment horizontal="center" vertical="center"/>
    </xf>
    <xf numFmtId="1" fontId="8" fillId="0" borderId="25" xfId="0" applyNumberFormat="1" applyFont="1" applyBorder="1" applyAlignment="1" applyProtection="1">
      <alignment horizontal="center" vertical="center"/>
    </xf>
    <xf numFmtId="1" fontId="8" fillId="0" borderId="26" xfId="0" applyNumberFormat="1" applyFont="1" applyBorder="1" applyAlignment="1" applyProtection="1">
      <alignment horizontal="center" vertical="center"/>
    </xf>
    <xf numFmtId="1" fontId="8" fillId="0" borderId="27" xfId="0" applyNumberFormat="1" applyFont="1" applyBorder="1" applyAlignment="1" applyProtection="1">
      <alignment horizontal="center" vertical="center"/>
    </xf>
    <xf numFmtId="1" fontId="8" fillId="0" borderId="22" xfId="0" applyNumberFormat="1" applyFont="1" applyBorder="1" applyAlignment="1" applyProtection="1">
      <alignment horizontal="center" wrapText="1"/>
    </xf>
    <xf numFmtId="1" fontId="8" fillId="0" borderId="23" xfId="0" applyNumberFormat="1" applyFont="1" applyBorder="1" applyAlignment="1" applyProtection="1">
      <alignment horizontal="center" wrapText="1"/>
    </xf>
    <xf numFmtId="1" fontId="8" fillId="0" borderId="26" xfId="0" applyNumberFormat="1" applyFont="1" applyBorder="1" applyAlignment="1" applyProtection="1">
      <alignment horizontal="center" wrapText="1"/>
    </xf>
    <xf numFmtId="1" fontId="8" fillId="0" borderId="27" xfId="0" applyNumberFormat="1" applyFont="1" applyBorder="1" applyAlignment="1" applyProtection="1">
      <alignment horizontal="center" wrapText="1"/>
    </xf>
  </cellXfs>
  <cellStyles count="2">
    <cellStyle name="Komma" xfId="1" builtinId="3"/>
    <cellStyle name="Standard" xfId="0" builtinId="0"/>
  </cellStyles>
  <dxfs count="1">
    <dxf>
      <font>
        <b/>
        <i val="0"/>
        <strike val="0"/>
        <condense val="0"/>
        <extend val="0"/>
        <outline val="0"/>
        <shadow val="0"/>
        <u val="none"/>
        <vertAlign val="baseline"/>
        <sz val="10"/>
        <color indexed="9"/>
        <name val="Arial"/>
        <scheme val="none"/>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154782</xdr:colOff>
      <xdr:row>19</xdr:row>
      <xdr:rowOff>83344</xdr:rowOff>
    </xdr:from>
    <xdr:to>
      <xdr:col>1</xdr:col>
      <xdr:colOff>535782</xdr:colOff>
      <xdr:row>25</xdr:row>
      <xdr:rowOff>119063</xdr:rowOff>
    </xdr:to>
    <xdr:sp macro="" textlink="">
      <xdr:nvSpPr>
        <xdr:cNvPr id="1025" name="Text Box 1"/>
        <xdr:cNvSpPr txBox="1">
          <a:spLocks noChangeArrowheads="1"/>
        </xdr:cNvSpPr>
      </xdr:nvSpPr>
      <xdr:spPr bwMode="auto">
        <a:xfrm>
          <a:off x="154782" y="7119938"/>
          <a:ext cx="2631281" cy="1190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1000" b="1" i="0" u="sng" strike="noStrike" baseline="0">
              <a:solidFill>
                <a:srgbClr val="000000"/>
              </a:solidFill>
              <a:latin typeface="Arial"/>
              <a:cs typeface="Arial"/>
            </a:rPr>
            <a:t>These are the maximum estimated figures</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Your costs may be different depending on where you stay in Berlin and whether you have your dependent children with you. If you have any special needs and believe your costs will be higher than estimated by the School, please contact the US Loans Team immediately.</a:t>
          </a:r>
        </a:p>
      </xdr:txBody>
    </xdr:sp>
    <xdr:clientData/>
  </xdr:twoCellAnchor>
  <xdr:twoCellAnchor editAs="oneCell">
    <xdr:from>
      <xdr:col>0</xdr:col>
      <xdr:colOff>104775</xdr:colOff>
      <xdr:row>0</xdr:row>
      <xdr:rowOff>95250</xdr:rowOff>
    </xdr:from>
    <xdr:to>
      <xdr:col>2</xdr:col>
      <xdr:colOff>276225</xdr:colOff>
      <xdr:row>6</xdr:row>
      <xdr:rowOff>4763</xdr:rowOff>
    </xdr:to>
    <xdr:pic>
      <xdr:nvPicPr>
        <xdr:cNvPr id="135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95250"/>
          <a:ext cx="319087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List1" displayName="List1" ref="G6:G8" totalsRowShown="0" headerRowDxfId="0">
  <autoFilter ref="G6:G8"/>
  <tableColumns count="1">
    <tableColumn id="1" name="Spalte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74"/>
  <sheetViews>
    <sheetView tabSelected="1" zoomScale="80" zoomScaleNormal="80" workbookViewId="0">
      <selection activeCell="E30" sqref="E30"/>
    </sheetView>
  </sheetViews>
  <sheetFormatPr baseColWidth="10" defaultColWidth="9.140625" defaultRowHeight="12.75" x14ac:dyDescent="0.2"/>
  <cols>
    <col min="1" max="1" width="33.7109375" style="24" customWidth="1"/>
    <col min="2" max="2" width="11.5703125" style="24" customWidth="1"/>
    <col min="3" max="3" width="96.42578125" style="22" customWidth="1"/>
    <col min="4" max="4" width="29.42578125" style="13" customWidth="1"/>
    <col min="5" max="5" width="26" style="13" customWidth="1"/>
    <col min="6" max="6" width="8.42578125" style="52" customWidth="1"/>
    <col min="7" max="7" width="45.28515625" style="83" hidden="1" customWidth="1"/>
    <col min="8" max="8" width="62.28515625" style="83" hidden="1" customWidth="1"/>
    <col min="9" max="9" width="18.5703125" style="83" hidden="1" customWidth="1"/>
    <col min="10" max="10" width="20.85546875" style="83" hidden="1" customWidth="1"/>
    <col min="11" max="11" width="15.85546875" style="83" hidden="1" customWidth="1"/>
    <col min="12" max="12" width="20.5703125" style="83" hidden="1" customWidth="1"/>
    <col min="13" max="13" width="20.140625" style="83" hidden="1" customWidth="1"/>
    <col min="14" max="14" width="16.140625" style="83" hidden="1" customWidth="1"/>
    <col min="15" max="15" width="10.85546875" style="83" hidden="1" customWidth="1"/>
    <col min="16" max="16" width="7.5703125" style="83" hidden="1" customWidth="1"/>
    <col min="17" max="17" width="7.7109375" style="53" customWidth="1"/>
    <col min="18" max="18" width="5.42578125" style="53" customWidth="1"/>
    <col min="19" max="19" width="13.28515625" style="42" customWidth="1"/>
    <col min="20" max="24" width="9.140625" style="42" customWidth="1"/>
    <col min="25" max="16384" width="9.140625" style="22"/>
  </cols>
  <sheetData>
    <row r="1" spans="1:24" s="33" customFormat="1" ht="27.75" customHeight="1" x14ac:dyDescent="0.4">
      <c r="A1" s="1"/>
      <c r="B1" s="1"/>
      <c r="C1" s="145" t="s">
        <v>114</v>
      </c>
      <c r="D1" s="2"/>
      <c r="E1" s="3"/>
      <c r="F1" s="47"/>
      <c r="G1" s="76"/>
      <c r="H1" s="75"/>
      <c r="I1" s="75"/>
      <c r="J1" s="76"/>
      <c r="K1" s="76"/>
      <c r="L1" s="76"/>
      <c r="M1" s="76"/>
      <c r="N1" s="76"/>
      <c r="O1" s="76"/>
      <c r="P1" s="76"/>
      <c r="Q1" s="48"/>
      <c r="R1" s="48"/>
      <c r="S1" s="40"/>
      <c r="T1" s="40"/>
      <c r="U1" s="40"/>
      <c r="V1" s="40"/>
      <c r="W1" s="40"/>
      <c r="X1" s="40"/>
    </row>
    <row r="2" spans="1:24" s="31" customFormat="1" ht="30.75" customHeight="1" x14ac:dyDescent="0.4">
      <c r="A2" s="4"/>
      <c r="B2" s="4"/>
      <c r="C2" s="145" t="s">
        <v>129</v>
      </c>
      <c r="D2" s="5"/>
      <c r="E2" s="6"/>
      <c r="F2" s="49"/>
      <c r="G2" s="77"/>
      <c r="H2" s="78"/>
      <c r="I2" s="78"/>
      <c r="J2" s="77"/>
      <c r="K2" s="77"/>
      <c r="L2" s="77"/>
      <c r="M2" s="77"/>
      <c r="N2" s="77"/>
      <c r="O2" s="77"/>
      <c r="P2" s="77"/>
      <c r="Q2" s="50"/>
      <c r="R2" s="50"/>
      <c r="S2" s="41"/>
      <c r="T2" s="41"/>
      <c r="U2" s="41"/>
      <c r="V2" s="41"/>
      <c r="W2" s="41"/>
      <c r="X2" s="41"/>
    </row>
    <row r="3" spans="1:24" s="31" customFormat="1" ht="28.5" customHeight="1" x14ac:dyDescent="0.4">
      <c r="A3" s="4"/>
      <c r="B3" s="4"/>
      <c r="C3" s="145" t="s">
        <v>133</v>
      </c>
      <c r="F3" s="49"/>
      <c r="G3" s="77"/>
      <c r="H3" s="78"/>
      <c r="I3" s="78"/>
      <c r="J3" s="77"/>
      <c r="K3" s="77"/>
      <c r="L3" s="77"/>
      <c r="M3" s="77"/>
      <c r="N3" s="77"/>
      <c r="O3" s="77"/>
      <c r="P3" s="77"/>
      <c r="Q3" s="50"/>
      <c r="R3" s="50"/>
      <c r="S3" s="41"/>
      <c r="T3" s="41"/>
      <c r="U3" s="41"/>
      <c r="V3" s="41"/>
      <c r="W3" s="41"/>
      <c r="X3" s="41"/>
    </row>
    <row r="4" spans="1:24" s="31" customFormat="1" x14ac:dyDescent="0.2">
      <c r="A4" s="4"/>
      <c r="B4" s="4"/>
      <c r="C4" s="34" t="s">
        <v>62</v>
      </c>
      <c r="D4" s="128">
        <v>43179</v>
      </c>
      <c r="F4" s="51"/>
      <c r="G4" s="77"/>
      <c r="H4" s="79" t="e">
        <f>#REF!</f>
        <v>#REF!</v>
      </c>
      <c r="I4" s="80" t="s">
        <v>42</v>
      </c>
      <c r="J4" s="78"/>
      <c r="K4" s="78"/>
      <c r="L4" s="77"/>
      <c r="M4" s="77"/>
      <c r="N4" s="77"/>
      <c r="O4" s="77"/>
      <c r="P4" s="77"/>
      <c r="Q4" s="50"/>
      <c r="R4" s="50"/>
      <c r="S4" s="41"/>
      <c r="T4" s="41"/>
      <c r="U4" s="41"/>
      <c r="V4" s="41"/>
      <c r="W4" s="41"/>
      <c r="X4" s="41"/>
    </row>
    <row r="5" spans="1:24" s="31" customFormat="1" ht="15" x14ac:dyDescent="0.25">
      <c r="A5" s="4"/>
      <c r="B5" s="4"/>
      <c r="C5" s="8" t="s">
        <v>69</v>
      </c>
      <c r="D5" s="215">
        <v>1.19265</v>
      </c>
      <c r="E5" s="72"/>
      <c r="F5" s="49"/>
      <c r="G5" s="77"/>
      <c r="H5" s="80"/>
      <c r="I5" s="78"/>
      <c r="J5" s="77"/>
      <c r="K5" s="77"/>
      <c r="L5" s="77"/>
      <c r="M5" s="77"/>
      <c r="N5" s="77"/>
      <c r="O5" s="77"/>
      <c r="P5" s="77"/>
      <c r="Q5" s="50"/>
      <c r="R5" s="50"/>
      <c r="S5" s="41"/>
      <c r="T5" s="41"/>
      <c r="U5" s="41"/>
      <c r="V5" s="41"/>
      <c r="W5" s="41"/>
      <c r="X5" s="41"/>
    </row>
    <row r="6" spans="1:24" s="31" customFormat="1" x14ac:dyDescent="0.2">
      <c r="A6" s="4"/>
      <c r="B6" s="4"/>
      <c r="C6" s="129"/>
      <c r="D6" s="7"/>
      <c r="E6" s="30"/>
      <c r="F6" s="49"/>
      <c r="G6" s="77" t="s">
        <v>70</v>
      </c>
      <c r="H6" s="81"/>
      <c r="I6" s="81"/>
      <c r="J6" s="77"/>
      <c r="K6" s="77"/>
      <c r="L6" s="77"/>
      <c r="M6" s="77"/>
      <c r="N6" s="77"/>
      <c r="O6" s="77"/>
      <c r="P6" s="77"/>
      <c r="Q6" s="50"/>
      <c r="R6" s="50"/>
      <c r="S6" s="41"/>
      <c r="T6" s="41"/>
      <c r="U6" s="41"/>
      <c r="V6" s="41"/>
      <c r="W6" s="41"/>
      <c r="X6" s="41"/>
    </row>
    <row r="7" spans="1:24" s="31" customFormat="1" x14ac:dyDescent="0.2">
      <c r="A7" s="4"/>
      <c r="B7" s="4"/>
      <c r="C7" s="8"/>
      <c r="D7" s="9"/>
      <c r="E7" s="6"/>
      <c r="F7" s="49"/>
      <c r="G7" s="77" t="s">
        <v>28</v>
      </c>
      <c r="H7" s="82" t="s">
        <v>2</v>
      </c>
      <c r="I7" s="82">
        <v>1</v>
      </c>
      <c r="J7" s="77"/>
      <c r="K7" s="77"/>
      <c r="L7" s="77"/>
      <c r="M7" s="77"/>
      <c r="N7" s="77"/>
      <c r="O7" s="77"/>
      <c r="P7" s="77"/>
      <c r="Q7" s="50"/>
      <c r="R7" s="50"/>
      <c r="S7" s="41"/>
      <c r="T7" s="41"/>
      <c r="U7" s="41"/>
      <c r="V7" s="41"/>
      <c r="W7" s="41"/>
      <c r="X7" s="41"/>
    </row>
    <row r="8" spans="1:24" x14ac:dyDescent="0.2">
      <c r="A8" s="10"/>
      <c r="B8" s="10"/>
      <c r="C8" s="8"/>
      <c r="D8" s="9"/>
      <c r="E8" s="6"/>
      <c r="G8" s="83" t="s">
        <v>29</v>
      </c>
      <c r="H8" s="82" t="s">
        <v>1</v>
      </c>
      <c r="I8" s="82">
        <v>2</v>
      </c>
    </row>
    <row r="9" spans="1:24" ht="13.5" thickBot="1" x14ac:dyDescent="0.25">
      <c r="A9" s="10"/>
      <c r="B9" s="10"/>
      <c r="C9" s="11"/>
      <c r="D9" s="12"/>
      <c r="G9" s="84"/>
      <c r="H9" s="82"/>
      <c r="I9" s="82" t="s">
        <v>66</v>
      </c>
      <c r="M9" s="77" t="s">
        <v>43</v>
      </c>
      <c r="N9" s="77"/>
    </row>
    <row r="10" spans="1:24" ht="35.25" customHeight="1" x14ac:dyDescent="0.25">
      <c r="A10" s="166">
        <v>1</v>
      </c>
      <c r="B10" s="220" t="s">
        <v>100</v>
      </c>
      <c r="C10" s="220"/>
      <c r="D10" s="185" t="s">
        <v>63</v>
      </c>
      <c r="E10" s="130"/>
      <c r="F10" s="54"/>
      <c r="G10" s="83" t="s">
        <v>64</v>
      </c>
      <c r="H10" s="85" t="s">
        <v>18</v>
      </c>
      <c r="I10" s="85" t="s">
        <v>35</v>
      </c>
      <c r="L10" s="85" t="s">
        <v>59</v>
      </c>
      <c r="M10" s="85" t="s">
        <v>38</v>
      </c>
      <c r="N10" s="77" t="s">
        <v>44</v>
      </c>
    </row>
    <row r="11" spans="1:24" x14ac:dyDescent="0.2">
      <c r="A11" s="14"/>
      <c r="B11" s="25"/>
      <c r="C11" s="15"/>
      <c r="D11" s="16"/>
      <c r="E11" s="130"/>
      <c r="F11" s="54"/>
      <c r="G11" s="83" t="s">
        <v>65</v>
      </c>
      <c r="H11" s="82" t="s">
        <v>36</v>
      </c>
      <c r="I11" s="82" t="s">
        <v>37</v>
      </c>
      <c r="J11" s="86" t="e">
        <f>#REF!</f>
        <v>#REF!</v>
      </c>
      <c r="L11" s="87">
        <f>COUNT(M11:M11)</f>
        <v>0</v>
      </c>
      <c r="M11" s="88" t="e">
        <f>IF((#REF!&gt;10/10/2010),#REF!,"")</f>
        <v>#REF!</v>
      </c>
      <c r="N11" s="89" t="e">
        <f>ROUND((IF((ISNUMBER(M11)),(D52/L11),"")),0)</f>
        <v>#VALUE!</v>
      </c>
      <c r="O11" s="89"/>
    </row>
    <row r="12" spans="1:24" s="35" customFormat="1" ht="15" x14ac:dyDescent="0.2">
      <c r="A12" s="223" t="s">
        <v>115</v>
      </c>
      <c r="B12" s="224"/>
      <c r="C12" s="181"/>
      <c r="D12" s="17"/>
      <c r="E12" s="131"/>
      <c r="F12" s="54"/>
      <c r="G12" s="90"/>
      <c r="H12" s="83"/>
      <c r="I12" s="83"/>
      <c r="J12" s="83"/>
      <c r="K12" s="83"/>
      <c r="L12" s="83"/>
      <c r="M12" s="83"/>
      <c r="N12" s="83"/>
      <c r="O12" s="83"/>
      <c r="P12" s="83"/>
      <c r="Q12" s="53"/>
      <c r="R12" s="55"/>
      <c r="S12" s="43"/>
      <c r="T12" s="43"/>
      <c r="U12" s="43"/>
      <c r="V12" s="43"/>
      <c r="W12" s="43"/>
      <c r="X12" s="43"/>
    </row>
    <row r="13" spans="1:24" s="35" customFormat="1" ht="15" x14ac:dyDescent="0.2">
      <c r="A13" s="14"/>
      <c r="B13" s="25"/>
      <c r="C13" s="15"/>
      <c r="D13" s="16"/>
      <c r="E13" s="130"/>
      <c r="F13" s="54"/>
      <c r="G13" s="90" t="e">
        <f>IF((AND(D14="Y",#REF!="N",#REF!&gt;2)),K13,0)</f>
        <v>#REF!</v>
      </c>
      <c r="H13" s="83" t="e">
        <f>IF((AND(D14="Y",#REF!="D",#REF!&gt;2)),L13,0)</f>
        <v>#REF!</v>
      </c>
      <c r="I13" s="83" t="e">
        <f>IF((AND(D14="Y",#REF!="I",#REF!&gt;2)),M13,0)</f>
        <v>#REF!</v>
      </c>
      <c r="J13" s="83" t="s">
        <v>6</v>
      </c>
      <c r="K13" s="83">
        <v>5500</v>
      </c>
      <c r="L13" s="83">
        <v>2000</v>
      </c>
      <c r="M13" s="83">
        <v>7000</v>
      </c>
      <c r="N13" s="83"/>
      <c r="O13" s="83"/>
      <c r="P13" s="83"/>
      <c r="Q13" s="53"/>
      <c r="R13" s="55"/>
      <c r="S13" s="43"/>
      <c r="T13" s="43"/>
      <c r="U13" s="43"/>
      <c r="V13" s="43"/>
      <c r="W13" s="43"/>
      <c r="X13" s="43"/>
    </row>
    <row r="14" spans="1:24" ht="15.75" x14ac:dyDescent="0.25">
      <c r="A14" s="32" t="s">
        <v>0</v>
      </c>
      <c r="B14" s="26"/>
      <c r="C14" s="18"/>
      <c r="D14" s="141"/>
      <c r="E14" s="130"/>
      <c r="F14" s="54"/>
      <c r="G14" s="90" t="e">
        <f>IF((AND(D14="Y",#REF!= "Y",#REF!= "Y")),K14,0)</f>
        <v>#REF!</v>
      </c>
      <c r="H14" s="83" t="e">
        <f>IF((AND(D14="Y",#REF!="Y",#REF!="Y")),I14,0)</f>
        <v>#REF!</v>
      </c>
      <c r="I14" s="91" t="e">
        <f>IF((AND(D14="Y",#REF!= "Y",#REF!= "Y")),M14,0)</f>
        <v>#REF!</v>
      </c>
      <c r="J14" s="83" t="s">
        <v>3</v>
      </c>
      <c r="K14" s="83" t="e">
        <f>#REF!</f>
        <v>#REF!</v>
      </c>
      <c r="L14" s="83" t="e">
        <f>#REF!</f>
        <v>#REF!</v>
      </c>
      <c r="M14" s="83" t="e">
        <f>#REF!</f>
        <v>#REF!</v>
      </c>
    </row>
    <row r="15" spans="1:24" ht="15" x14ac:dyDescent="0.2">
      <c r="A15" s="14"/>
      <c r="B15" s="25"/>
      <c r="C15" s="146" t="s">
        <v>77</v>
      </c>
      <c r="D15" s="186">
        <v>590</v>
      </c>
      <c r="E15" s="132"/>
      <c r="F15" s="57"/>
      <c r="G15" s="92"/>
      <c r="H15" s="91"/>
      <c r="I15" s="91"/>
    </row>
    <row r="16" spans="1:24" ht="15" x14ac:dyDescent="0.2">
      <c r="A16" s="14"/>
      <c r="B16" s="25"/>
      <c r="C16" s="147" t="s">
        <v>89</v>
      </c>
      <c r="D16" s="148">
        <v>0</v>
      </c>
      <c r="E16" s="133"/>
      <c r="F16" s="57"/>
      <c r="G16" s="92" t="e">
        <f>#REF!</f>
        <v>#REF!</v>
      </c>
      <c r="H16" s="91" t="e">
        <f>D17*G16</f>
        <v>#REF!</v>
      </c>
      <c r="I16" s="91">
        <f>E17</f>
        <v>0</v>
      </c>
      <c r="J16" s="83" t="s">
        <v>16</v>
      </c>
    </row>
    <row r="17" spans="1:15" ht="15" x14ac:dyDescent="0.2">
      <c r="A17" s="14"/>
      <c r="B17" s="25"/>
      <c r="C17" s="146" t="s">
        <v>86</v>
      </c>
      <c r="D17" s="148">
        <v>0</v>
      </c>
      <c r="E17" s="133"/>
      <c r="F17" s="57"/>
      <c r="G17" s="92" t="e">
        <f>#REF!</f>
        <v>#REF!</v>
      </c>
      <c r="H17" s="91" t="e">
        <f>#REF!*G17</f>
        <v>#REF!</v>
      </c>
      <c r="I17" s="91" t="e">
        <f>#REF!</f>
        <v>#REF!</v>
      </c>
      <c r="J17" s="83" t="s">
        <v>17</v>
      </c>
    </row>
    <row r="18" spans="1:15" ht="15.75" x14ac:dyDescent="0.25">
      <c r="A18" s="27"/>
      <c r="B18" s="27"/>
      <c r="C18" s="18"/>
      <c r="D18" s="19"/>
      <c r="E18" s="132"/>
      <c r="F18" s="59"/>
      <c r="G18" s="92"/>
      <c r="H18" s="77" t="s">
        <v>50</v>
      </c>
    </row>
    <row r="19" spans="1:15" ht="35.25" customHeight="1" x14ac:dyDescent="0.2">
      <c r="A19" s="183">
        <v>2</v>
      </c>
      <c r="B19" s="222" t="s">
        <v>113</v>
      </c>
      <c r="C19" s="222"/>
      <c r="D19" s="184" t="s">
        <v>116</v>
      </c>
      <c r="E19" s="184" t="s">
        <v>124</v>
      </c>
      <c r="F19" s="56"/>
      <c r="G19" s="92" t="s">
        <v>4</v>
      </c>
      <c r="H19" s="91" t="s">
        <v>11</v>
      </c>
      <c r="I19" s="91" t="s">
        <v>12</v>
      </c>
      <c r="J19" s="83" t="s">
        <v>10</v>
      </c>
    </row>
    <row r="20" spans="1:15" ht="15" x14ac:dyDescent="0.2">
      <c r="A20" s="14"/>
      <c r="B20" s="25"/>
      <c r="C20" s="168" t="s">
        <v>128</v>
      </c>
      <c r="D20" s="149">
        <v>650</v>
      </c>
      <c r="E20" s="180"/>
      <c r="F20" s="56"/>
      <c r="G20" s="92">
        <f>D7</f>
        <v>0</v>
      </c>
      <c r="H20" s="91" t="e">
        <f>E21*#REF!*G20</f>
        <v>#REF!</v>
      </c>
      <c r="I20" s="91" t="e">
        <f>J20*#REF!*E21</f>
        <v>#REF!</v>
      </c>
      <c r="J20" s="94" t="e">
        <f>#REF!</f>
        <v>#REF!</v>
      </c>
      <c r="K20" s="94"/>
    </row>
    <row r="21" spans="1:15" ht="15" x14ac:dyDescent="0.2">
      <c r="A21" s="14"/>
      <c r="B21" s="25"/>
      <c r="C21" s="150" t="s">
        <v>71</v>
      </c>
      <c r="D21" s="149">
        <v>173</v>
      </c>
      <c r="E21" s="180"/>
      <c r="F21" s="56"/>
      <c r="G21" s="92">
        <f>G20</f>
        <v>0</v>
      </c>
      <c r="H21" s="91" t="e">
        <f>E22*#REF!*G21</f>
        <v>#REF!</v>
      </c>
      <c r="I21" s="91" t="e">
        <f>J21*#REF!*E22</f>
        <v>#REF!</v>
      </c>
      <c r="J21" s="94" t="e">
        <f>J20</f>
        <v>#REF!</v>
      </c>
      <c r="K21" s="94"/>
    </row>
    <row r="22" spans="1:15" ht="15" x14ac:dyDescent="0.2">
      <c r="A22" s="14"/>
      <c r="B22" s="25"/>
      <c r="C22" s="150" t="s">
        <v>74</v>
      </c>
      <c r="D22" s="149">
        <v>31</v>
      </c>
      <c r="E22" s="180"/>
      <c r="F22" s="56"/>
      <c r="G22" s="92">
        <f>G21</f>
        <v>0</v>
      </c>
      <c r="H22" s="91" t="e">
        <f>E23*#REF!*G22</f>
        <v>#REF!</v>
      </c>
      <c r="I22" s="91" t="e">
        <f>J22*G16*E23</f>
        <v>#REF!</v>
      </c>
      <c r="J22" s="94" t="e">
        <f>J21</f>
        <v>#REF!</v>
      </c>
      <c r="K22" s="94"/>
    </row>
    <row r="23" spans="1:15" ht="15" x14ac:dyDescent="0.2">
      <c r="A23" s="14"/>
      <c r="B23" s="25"/>
      <c r="C23" s="150" t="s">
        <v>72</v>
      </c>
      <c r="D23" s="149">
        <v>90</v>
      </c>
      <c r="E23" s="180"/>
      <c r="F23" s="56"/>
      <c r="G23" s="92">
        <f>G22</f>
        <v>0</v>
      </c>
      <c r="H23" s="91" t="e">
        <f>E25*#REF!*G23</f>
        <v>#REF!</v>
      </c>
      <c r="I23" s="91" t="e">
        <f>J23*G17*E25</f>
        <v>#REF!</v>
      </c>
      <c r="J23" s="94" t="e">
        <f>J22</f>
        <v>#REF!</v>
      </c>
      <c r="K23" s="94"/>
    </row>
    <row r="24" spans="1:15" ht="15" x14ac:dyDescent="0.2">
      <c r="A24" s="14"/>
      <c r="B24" s="25"/>
      <c r="C24" s="150" t="s">
        <v>73</v>
      </c>
      <c r="D24" s="149">
        <v>18</v>
      </c>
      <c r="E24" s="180"/>
      <c r="F24" s="56"/>
      <c r="G24" s="92"/>
      <c r="H24" s="91"/>
      <c r="I24" s="91"/>
      <c r="J24" s="94"/>
      <c r="K24" s="94"/>
    </row>
    <row r="25" spans="1:15" ht="15.75" thickBot="1" x14ac:dyDescent="0.25">
      <c r="A25" s="14"/>
      <c r="B25" s="25"/>
      <c r="C25" s="151" t="s">
        <v>75</v>
      </c>
      <c r="D25" s="152">
        <v>124</v>
      </c>
      <c r="E25" s="180"/>
      <c r="F25" s="56"/>
      <c r="G25" s="92"/>
      <c r="H25" s="91"/>
      <c r="I25" s="91"/>
    </row>
    <row r="26" spans="1:15" ht="17.25" thickTop="1" thickBot="1" x14ac:dyDescent="0.3">
      <c r="A26" s="25"/>
      <c r="B26" s="25"/>
      <c r="C26" s="153" t="s">
        <v>121</v>
      </c>
      <c r="D26" s="154">
        <f>SUM(D20:D25)</f>
        <v>1086</v>
      </c>
      <c r="E26" s="154">
        <f>SUM(E20:E25)</f>
        <v>0</v>
      </c>
      <c r="F26" s="58"/>
      <c r="H26" s="91"/>
      <c r="I26" s="91"/>
    </row>
    <row r="27" spans="1:15" ht="21.75" thickTop="1" thickBot="1" x14ac:dyDescent="0.35">
      <c r="A27" s="28"/>
      <c r="B27" s="28"/>
      <c r="C27" s="18"/>
      <c r="D27" s="20"/>
      <c r="E27" s="132"/>
      <c r="F27" s="59"/>
      <c r="H27" s="77" t="s">
        <v>51</v>
      </c>
      <c r="I27" s="91"/>
      <c r="K27" s="76" t="s">
        <v>32</v>
      </c>
    </row>
    <row r="28" spans="1:15" ht="20.25" x14ac:dyDescent="0.3">
      <c r="A28" s="221">
        <v>3</v>
      </c>
      <c r="B28" s="220" t="s">
        <v>92</v>
      </c>
      <c r="C28" s="220"/>
      <c r="D28" s="225" t="s">
        <v>126</v>
      </c>
      <c r="E28" s="225" t="s">
        <v>125</v>
      </c>
      <c r="F28" s="59"/>
      <c r="H28" s="77"/>
      <c r="I28" s="91"/>
      <c r="K28" s="76"/>
    </row>
    <row r="29" spans="1:15" ht="15.75" customHeight="1" x14ac:dyDescent="0.2">
      <c r="A29" s="221"/>
      <c r="B29" s="220"/>
      <c r="C29" s="220"/>
      <c r="D29" s="226"/>
      <c r="E29" s="226"/>
      <c r="F29" s="60"/>
      <c r="G29" s="95">
        <f>D5</f>
        <v>1.19265</v>
      </c>
      <c r="H29" s="91">
        <f>E30*G29</f>
        <v>0</v>
      </c>
      <c r="I29" s="91"/>
      <c r="L29" s="83" t="s">
        <v>34</v>
      </c>
      <c r="M29" s="83" t="s">
        <v>45</v>
      </c>
      <c r="N29" s="83" t="s">
        <v>49</v>
      </c>
      <c r="O29" s="83" t="s">
        <v>47</v>
      </c>
    </row>
    <row r="30" spans="1:15" ht="15" x14ac:dyDescent="0.2">
      <c r="A30" s="14"/>
      <c r="B30" s="25"/>
      <c r="C30" s="155" t="s">
        <v>76</v>
      </c>
      <c r="D30" s="149">
        <v>2400</v>
      </c>
      <c r="E30" s="180"/>
      <c r="G30" s="83">
        <f>G29</f>
        <v>1.19265</v>
      </c>
      <c r="H30" s="91" t="e">
        <f>#REF!*G30</f>
        <v>#REF!</v>
      </c>
      <c r="I30" s="91"/>
      <c r="K30" s="83" t="s">
        <v>33</v>
      </c>
      <c r="M30" s="83" t="s">
        <v>46</v>
      </c>
      <c r="N30" s="83" t="s">
        <v>15</v>
      </c>
      <c r="O30" s="83" t="s">
        <v>48</v>
      </c>
    </row>
    <row r="31" spans="1:15" ht="15" x14ac:dyDescent="0.2">
      <c r="A31" s="14"/>
      <c r="B31" s="25"/>
      <c r="C31" s="177" t="s">
        <v>122</v>
      </c>
      <c r="D31" s="149">
        <v>750</v>
      </c>
      <c r="E31" s="180"/>
      <c r="F31" s="56"/>
      <c r="G31" s="83" t="e">
        <f>#REF!</f>
        <v>#REF!</v>
      </c>
      <c r="H31" s="91" t="e">
        <f>E32*G31</f>
        <v>#REF!</v>
      </c>
      <c r="I31" s="91"/>
      <c r="K31" s="83" t="s">
        <v>57</v>
      </c>
      <c r="L31" s="96" t="e">
        <f>#REF!</f>
        <v>#REF!</v>
      </c>
      <c r="M31" s="96" t="e">
        <f>#REF!</f>
        <v>#REF!</v>
      </c>
      <c r="N31" s="96" t="e">
        <f>L31-M31</f>
        <v>#REF!</v>
      </c>
      <c r="O31" s="97" t="e">
        <f>N31*0.01</f>
        <v>#REF!</v>
      </c>
    </row>
    <row r="32" spans="1:15" ht="15" x14ac:dyDescent="0.2">
      <c r="A32" s="14"/>
      <c r="B32" s="25"/>
      <c r="C32" s="177" t="s">
        <v>123</v>
      </c>
      <c r="D32" s="149">
        <v>110</v>
      </c>
      <c r="E32" s="180"/>
      <c r="F32" s="56"/>
      <c r="G32" s="83" t="e">
        <f>G31</f>
        <v>#REF!</v>
      </c>
      <c r="H32" s="91" t="e">
        <f>#REF!*G32</f>
        <v>#REF!</v>
      </c>
      <c r="I32" s="91"/>
      <c r="K32" s="83" t="s">
        <v>58</v>
      </c>
      <c r="L32" s="96" t="e">
        <f>#REF!</f>
        <v>#REF!</v>
      </c>
      <c r="M32" s="96" t="e">
        <f>#REF!</f>
        <v>#REF!</v>
      </c>
      <c r="N32" s="96" t="e">
        <f>L32-M32</f>
        <v>#REF!</v>
      </c>
      <c r="O32" s="97" t="e">
        <f>N32*0.01</f>
        <v>#REF!</v>
      </c>
    </row>
    <row r="33" spans="1:32" ht="20.25" x14ac:dyDescent="0.3">
      <c r="A33" s="74"/>
      <c r="B33" s="10"/>
      <c r="C33" s="11"/>
      <c r="D33" s="21"/>
      <c r="E33" s="132"/>
      <c r="F33" s="61"/>
      <c r="G33" s="98"/>
      <c r="H33" s="77" t="s">
        <v>52</v>
      </c>
      <c r="J33" s="76"/>
      <c r="K33" s="93" t="s">
        <v>23</v>
      </c>
      <c r="L33" s="93" t="s">
        <v>24</v>
      </c>
      <c r="M33" s="77" t="s">
        <v>60</v>
      </c>
      <c r="N33" s="77" t="s">
        <v>56</v>
      </c>
    </row>
    <row r="34" spans="1:32" ht="20.25" x14ac:dyDescent="0.3">
      <c r="A34" s="167">
        <v>4</v>
      </c>
      <c r="B34" s="227" t="s">
        <v>117</v>
      </c>
      <c r="C34" s="227"/>
      <c r="D34" s="227"/>
      <c r="E34" s="227"/>
      <c r="F34" s="62"/>
      <c r="G34" s="99" t="s">
        <v>55</v>
      </c>
      <c r="H34" s="100" t="s">
        <v>7</v>
      </c>
      <c r="J34" s="83" t="s">
        <v>19</v>
      </c>
      <c r="K34" s="101" t="e">
        <f>H40</f>
        <v>#REF!</v>
      </c>
      <c r="L34" s="101"/>
    </row>
    <row r="35" spans="1:32" s="33" customFormat="1" ht="20.25" x14ac:dyDescent="0.3">
      <c r="A35" s="173"/>
      <c r="B35" s="173"/>
      <c r="C35" s="158" t="s">
        <v>79</v>
      </c>
      <c r="D35" s="159"/>
      <c r="E35" s="134"/>
      <c r="F35" s="63"/>
      <c r="G35" s="102" t="s">
        <v>8</v>
      </c>
      <c r="H35" s="103" t="e">
        <f>ROUND(#REF!,0)</f>
        <v>#REF!</v>
      </c>
      <c r="I35" s="104"/>
      <c r="J35" s="83" t="s">
        <v>20</v>
      </c>
      <c r="K35" s="101" t="e">
        <f>-#REF!</f>
        <v>#REF!</v>
      </c>
      <c r="L35" s="101"/>
      <c r="M35" s="76"/>
      <c r="N35" s="83"/>
      <c r="O35" s="76"/>
      <c r="P35" s="76"/>
      <c r="Q35" s="48"/>
      <c r="R35" s="48"/>
      <c r="S35" s="40"/>
      <c r="T35" s="42"/>
      <c r="U35" s="40"/>
      <c r="V35" s="40"/>
      <c r="W35" s="40"/>
      <c r="X35" s="40"/>
    </row>
    <row r="36" spans="1:32" ht="15" x14ac:dyDescent="0.2">
      <c r="A36" s="174"/>
      <c r="B36" s="174"/>
      <c r="C36" s="217" t="s">
        <v>134</v>
      </c>
      <c r="D36" s="149">
        <f>D15</f>
        <v>590</v>
      </c>
      <c r="E36" s="135"/>
      <c r="F36" s="63"/>
      <c r="G36" s="102" t="s">
        <v>9</v>
      </c>
      <c r="H36" s="103" t="e">
        <f>ROUND((IF(D14="N",#REF!,#REF!)),0)</f>
        <v>#REF!</v>
      </c>
      <c r="I36" s="104"/>
      <c r="J36" s="83" t="s">
        <v>22</v>
      </c>
      <c r="K36" s="101" t="e">
        <f>IF((SUM(K34:K35)&gt;0),(SUM(K34:K35)),0)</f>
        <v>#REF!</v>
      </c>
      <c r="L36" s="101"/>
      <c r="N36" s="101" t="e">
        <f>IF((K36&lt;#REF!),(#REF!-K36),0)</f>
        <v>#REF!</v>
      </c>
    </row>
    <row r="37" spans="1:32" ht="15" x14ac:dyDescent="0.2">
      <c r="A37" s="174"/>
      <c r="B37" s="174"/>
      <c r="C37" s="160" t="s">
        <v>113</v>
      </c>
      <c r="D37" s="149">
        <f>PRODUCT(D26,12)</f>
        <v>13032</v>
      </c>
      <c r="E37" s="135"/>
      <c r="F37" s="63"/>
      <c r="G37" s="102"/>
      <c r="H37" s="103"/>
      <c r="I37" s="104"/>
      <c r="K37" s="101"/>
      <c r="L37" s="101"/>
      <c r="N37" s="101"/>
    </row>
    <row r="38" spans="1:32" ht="15.75" x14ac:dyDescent="0.25">
      <c r="A38" s="174"/>
      <c r="B38" s="174"/>
      <c r="C38" s="160" t="s">
        <v>78</v>
      </c>
      <c r="D38" s="149">
        <f>IF(C12=2018,SUM(D30:D32),D30)</f>
        <v>2400</v>
      </c>
      <c r="E38" s="135"/>
      <c r="F38" s="64"/>
      <c r="G38" s="106" t="s">
        <v>14</v>
      </c>
      <c r="H38" s="107" t="e">
        <f>SUM(H35:H36)</f>
        <v>#REF!</v>
      </c>
      <c r="I38" s="108"/>
      <c r="J38" s="77" t="s">
        <v>21</v>
      </c>
      <c r="K38" s="105"/>
      <c r="L38" s="105" t="e">
        <f>IF((((#REF!/(100-N31))*100)&lt;#REF!),((#REF!/(100-N31))*100),#REF!)</f>
        <v>#REF!</v>
      </c>
      <c r="M38" s="83" t="e">
        <f>+IF((#REF!&gt;0),0,(L38*O31))</f>
        <v>#REF!</v>
      </c>
      <c r="Q38" s="50"/>
      <c r="R38" s="50"/>
      <c r="S38" s="41"/>
    </row>
    <row r="39" spans="1:32" ht="15" x14ac:dyDescent="0.2">
      <c r="A39" s="175"/>
      <c r="B39" s="175"/>
      <c r="C39" s="160" t="str">
        <f>G38</f>
        <v>Total Cost of Attendance</v>
      </c>
      <c r="D39" s="149">
        <f>SUM(D36:D38)</f>
        <v>16022</v>
      </c>
      <c r="E39" s="135"/>
      <c r="F39" s="63"/>
      <c r="G39" s="102" t="s">
        <v>25</v>
      </c>
      <c r="H39" s="103" t="e">
        <f>ROUND((-#REF!),0)</f>
        <v>#REF!</v>
      </c>
      <c r="I39" s="104"/>
      <c r="K39" s="101"/>
      <c r="L39" s="101"/>
    </row>
    <row r="40" spans="1:32" s="31" customFormat="1" ht="16.5" thickBot="1" x14ac:dyDescent="0.3">
      <c r="A40" s="174"/>
      <c r="B40" s="174"/>
      <c r="C40" s="161" t="str">
        <f>G39</f>
        <v>Adjust for Sponsorship, Awards or other Aid</v>
      </c>
      <c r="D40" s="152">
        <f>D16+D17</f>
        <v>0</v>
      </c>
      <c r="E40" s="169" t="s">
        <v>120</v>
      </c>
      <c r="F40" s="63"/>
      <c r="G40" s="109" t="s">
        <v>30</v>
      </c>
      <c r="H40" s="110" t="e">
        <f>ROUND((SUM(H38:H39)),0)</f>
        <v>#REF!</v>
      </c>
      <c r="I40" s="104"/>
      <c r="J40" s="77" t="s">
        <v>53</v>
      </c>
      <c r="K40" s="101"/>
      <c r="L40" s="101"/>
      <c r="M40" s="77"/>
      <c r="N40" s="93"/>
      <c r="O40" s="77"/>
      <c r="P40" s="77"/>
      <c r="Q40" s="53"/>
      <c r="R40" s="53"/>
      <c r="S40" s="42"/>
      <c r="T40" s="41"/>
      <c r="U40" s="41"/>
      <c r="V40" s="41"/>
      <c r="W40" s="41"/>
      <c r="X40" s="41"/>
    </row>
    <row r="41" spans="1:32" ht="17.25" thickTop="1" thickBot="1" x14ac:dyDescent="0.3">
      <c r="A41" s="176"/>
      <c r="B41" s="174"/>
      <c r="C41" s="162" t="s">
        <v>81</v>
      </c>
      <c r="D41" s="163">
        <f>ROUND(D39-D40,0)</f>
        <v>16022</v>
      </c>
      <c r="E41" s="170"/>
      <c r="F41" s="63"/>
      <c r="G41" s="104"/>
      <c r="H41" s="111"/>
      <c r="I41" s="104"/>
      <c r="J41" s="83" t="s">
        <v>54</v>
      </c>
      <c r="K41" s="101" t="e">
        <f>IF((#REF!=0),(K34-#REF!-L38+#REF!+M38),0)</f>
        <v>#REF!</v>
      </c>
      <c r="L41" s="101"/>
      <c r="M41" s="112"/>
      <c r="N41" s="112"/>
      <c r="O41" s="77"/>
    </row>
    <row r="42" spans="1:32" ht="16.5" thickTop="1" x14ac:dyDescent="0.25">
      <c r="A42" s="176"/>
      <c r="B42" s="174"/>
      <c r="C42" s="171" t="str">
        <f>IF(E41&gt;D41,"You cannot borrow more than the maximum cost of attendance.", " ")</f>
        <v xml:space="preserve"> </v>
      </c>
      <c r="D42" s="156"/>
      <c r="E42" s="136"/>
      <c r="F42" s="63"/>
      <c r="G42" s="104"/>
      <c r="H42" s="111"/>
      <c r="I42" s="104"/>
      <c r="K42" s="101"/>
      <c r="L42" s="101"/>
      <c r="M42" s="112"/>
      <c r="N42" s="112"/>
      <c r="O42" s="77"/>
    </row>
    <row r="43" spans="1:32" ht="16.5" thickBot="1" x14ac:dyDescent="0.3">
      <c r="A43" s="176"/>
      <c r="B43" s="174"/>
      <c r="C43" s="164" t="s">
        <v>82</v>
      </c>
      <c r="D43" s="165">
        <f>ROUND(D41*D5,0)</f>
        <v>19109</v>
      </c>
      <c r="E43" s="165">
        <f>IF(E41&lt;=D41,E41*D5,"ERROR")</f>
        <v>0</v>
      </c>
      <c r="F43" s="137"/>
      <c r="G43" s="104"/>
      <c r="H43" s="111"/>
      <c r="I43" s="104"/>
      <c r="K43" s="101"/>
      <c r="L43" s="101"/>
      <c r="M43" s="112"/>
      <c r="N43" s="112"/>
      <c r="O43" s="77"/>
    </row>
    <row r="44" spans="1:32" ht="16.5" thickTop="1" x14ac:dyDescent="0.25">
      <c r="A44" s="174"/>
      <c r="B44" s="174"/>
      <c r="C44" s="143"/>
      <c r="D44" s="157"/>
      <c r="E44" s="23"/>
      <c r="F44" s="63"/>
      <c r="G44" s="104"/>
      <c r="H44" s="111"/>
      <c r="I44" s="104"/>
      <c r="K44" s="101"/>
      <c r="L44" s="101"/>
      <c r="M44" s="112"/>
      <c r="N44" s="112"/>
      <c r="O44" s="77"/>
    </row>
    <row r="45" spans="1:32" ht="15" x14ac:dyDescent="0.2">
      <c r="A45" s="174"/>
      <c r="B45" s="174"/>
      <c r="C45" s="142" t="s">
        <v>80</v>
      </c>
      <c r="D45" s="157">
        <v>20500</v>
      </c>
      <c r="E45" s="178">
        <f>IF(E43&gt;=20500,20500,E43)</f>
        <v>0</v>
      </c>
      <c r="F45" s="63"/>
      <c r="G45" s="102" t="s">
        <v>13</v>
      </c>
      <c r="H45" s="111" t="e">
        <f>L38</f>
        <v>#REF!</v>
      </c>
      <c r="I45" s="104"/>
      <c r="L45" s="101"/>
      <c r="M45" s="114"/>
      <c r="N45" s="115"/>
      <c r="P45" s="101"/>
    </row>
    <row r="46" spans="1:32" ht="15" x14ac:dyDescent="0.2">
      <c r="A46" s="174"/>
      <c r="B46" s="174"/>
      <c r="C46" s="144" t="s">
        <v>90</v>
      </c>
      <c r="D46" s="157">
        <f>IF(D43&gt;20500,D43-20500,0)</f>
        <v>0</v>
      </c>
      <c r="E46" s="179">
        <f>IF(E43&gt;20500,E43-20500,0)</f>
        <v>0</v>
      </c>
      <c r="G46" s="102" t="e">
        <f>IF((J46=2),"","Maximum PLUS Loan allowed for this CoA before grossing up for fees")</f>
        <v>#REF!</v>
      </c>
      <c r="H46" s="116" t="e">
        <f>IF((J46=2),"",(IF((K41&lt;#REF!),(K41-M38-#REF!),#REF!)))</f>
        <v>#REF!</v>
      </c>
      <c r="I46" s="104"/>
      <c r="J46" s="83" t="e">
        <f>(IF(AND(#REF!="N",D14="Y"),1,0))+(IF((#REF!="I"),1,0))</f>
        <v>#REF!</v>
      </c>
      <c r="K46" s="83" t="s">
        <v>67</v>
      </c>
      <c r="M46" s="114"/>
      <c r="N46" s="113"/>
    </row>
    <row r="47" spans="1:32" ht="19.5" customHeight="1" thickBot="1" x14ac:dyDescent="0.25">
      <c r="F47" s="63"/>
      <c r="G47" s="102" t="s">
        <v>68</v>
      </c>
      <c r="H47" s="116"/>
      <c r="I47" s="104"/>
      <c r="M47" s="114"/>
      <c r="N47" s="113"/>
    </row>
    <row r="48" spans="1:32" s="29" customFormat="1" ht="26.25" customHeight="1" thickTop="1" x14ac:dyDescent="0.25">
      <c r="A48" s="218">
        <v>5</v>
      </c>
      <c r="B48" s="231" t="s">
        <v>127</v>
      </c>
      <c r="C48" s="231"/>
      <c r="D48" s="228" t="s">
        <v>120</v>
      </c>
      <c r="E48" s="230" t="s">
        <v>39</v>
      </c>
      <c r="F48" s="67"/>
      <c r="G48" s="117"/>
      <c r="H48" s="119"/>
      <c r="I48" s="119"/>
      <c r="J48" s="117"/>
      <c r="K48" s="117"/>
      <c r="L48" s="117"/>
      <c r="M48" s="117"/>
      <c r="N48" s="117"/>
      <c r="O48" s="117"/>
      <c r="P48" s="117"/>
      <c r="Q48" s="65"/>
      <c r="R48" s="66"/>
      <c r="S48" s="45"/>
      <c r="T48" s="45"/>
      <c r="U48" s="45"/>
      <c r="V48" s="45"/>
      <c r="W48" s="45"/>
      <c r="X48" s="45"/>
      <c r="Y48" s="37"/>
      <c r="Z48" s="37"/>
      <c r="AA48" s="37"/>
      <c r="AB48" s="37"/>
      <c r="AC48" s="37"/>
      <c r="AD48" s="37"/>
      <c r="AE48" s="37"/>
      <c r="AF48" s="37"/>
    </row>
    <row r="49" spans="1:32" s="29" customFormat="1" ht="8.25" customHeight="1" x14ac:dyDescent="0.25">
      <c r="A49" s="219"/>
      <c r="B49" s="232"/>
      <c r="C49" s="232"/>
      <c r="D49" s="229"/>
      <c r="E49" s="229"/>
      <c r="F49" s="68"/>
      <c r="G49" s="120" t="s">
        <v>41</v>
      </c>
      <c r="H49" s="121" t="s">
        <v>39</v>
      </c>
      <c r="I49" s="117"/>
      <c r="J49" s="117"/>
      <c r="K49" s="117"/>
      <c r="L49" s="119"/>
      <c r="M49" s="119"/>
      <c r="N49" s="119"/>
      <c r="O49" s="117"/>
      <c r="P49" s="117"/>
      <c r="Q49" s="65"/>
      <c r="R49" s="65"/>
      <c r="S49" s="44"/>
      <c r="T49" s="44"/>
      <c r="U49" s="44"/>
      <c r="V49" s="44"/>
      <c r="W49" s="44"/>
      <c r="X49" s="44"/>
    </row>
    <row r="50" spans="1:32" s="29" customFormat="1" ht="21" customHeight="1" x14ac:dyDescent="0.2">
      <c r="A50" s="187"/>
      <c r="B50" s="188"/>
      <c r="C50" s="189" t="s">
        <v>118</v>
      </c>
      <c r="D50" s="190">
        <f>IF(E43&lt;20500,ROUND(E45+(E45*A55)/(100-A55),0),E45)</f>
        <v>0</v>
      </c>
      <c r="E50" s="200">
        <f>ROUND(D50-D50*B55,0)</f>
        <v>0</v>
      </c>
      <c r="F50" s="68"/>
      <c r="G50" s="122" t="e">
        <f>ROUND(L38,0)</f>
        <v>#REF!</v>
      </c>
      <c r="H50" s="123" t="e">
        <f>ROUND(((G50*(1-O31))),0)</f>
        <v>#REF!</v>
      </c>
      <c r="I50" s="117"/>
      <c r="J50" s="117"/>
      <c r="K50" s="117"/>
      <c r="L50" s="117"/>
      <c r="M50" s="117"/>
      <c r="N50" s="117"/>
      <c r="O50" s="117"/>
      <c r="P50" s="117"/>
      <c r="Q50" s="65"/>
      <c r="R50" s="65"/>
      <c r="S50" s="172"/>
      <c r="T50" s="44"/>
      <c r="U50" s="44"/>
      <c r="V50" s="44"/>
      <c r="W50" s="44"/>
      <c r="X50" s="44"/>
    </row>
    <row r="51" spans="1:32" s="29" customFormat="1" ht="20.25" customHeight="1" thickBot="1" x14ac:dyDescent="0.3">
      <c r="A51" s="187"/>
      <c r="B51" s="188"/>
      <c r="C51" s="191" t="s">
        <v>119</v>
      </c>
      <c r="D51" s="192">
        <f>IF(E43&gt;20500,ROUND(E46+((E46*A56)+(E45*A55))/(100-A56),0),0)</f>
        <v>0</v>
      </c>
      <c r="E51" s="201">
        <f>D51-D51*B56</f>
        <v>0</v>
      </c>
      <c r="F51" s="69"/>
      <c r="G51" s="122" t="e">
        <f>IF((J46=2),"",(ROUND(#REF!,0)))</f>
        <v>#REF!</v>
      </c>
      <c r="H51" s="123" t="e">
        <f>ROUND(((G51*(1-O32))),0)</f>
        <v>#REF!</v>
      </c>
      <c r="I51" s="117"/>
      <c r="J51" s="117"/>
      <c r="K51" s="117"/>
      <c r="L51" s="117"/>
      <c r="M51" s="117"/>
      <c r="N51" s="117"/>
      <c r="O51" s="117"/>
      <c r="P51" s="117"/>
      <c r="Q51" s="65"/>
      <c r="R51" s="70"/>
      <c r="S51" s="44"/>
      <c r="T51" s="44"/>
      <c r="U51" s="44"/>
      <c r="V51" s="44"/>
      <c r="W51" s="44"/>
      <c r="X51" s="44"/>
    </row>
    <row r="52" spans="1:32" s="29" customFormat="1" ht="21.75" customHeight="1" thickTop="1" thickBot="1" x14ac:dyDescent="0.3">
      <c r="A52" s="187"/>
      <c r="B52" s="193"/>
      <c r="C52" s="194" t="s">
        <v>132</v>
      </c>
      <c r="D52" s="202">
        <f>ROUND(SUM(D50:D51),0)</f>
        <v>0</v>
      </c>
      <c r="E52" s="202">
        <f>ROUND(SUM(E50:E51),0)</f>
        <v>0</v>
      </c>
      <c r="F52" s="71"/>
      <c r="G52" s="124" t="e">
        <f>SUM(G50:G51)</f>
        <v>#REF!</v>
      </c>
      <c r="H52" s="125" t="e">
        <f>SUM(H50:H51)</f>
        <v>#REF!</v>
      </c>
      <c r="I52" s="117"/>
      <c r="J52" s="117"/>
      <c r="K52" s="117"/>
      <c r="L52" s="117"/>
      <c r="M52" s="117"/>
      <c r="N52" s="117"/>
      <c r="O52" s="117"/>
      <c r="P52" s="126"/>
      <c r="Q52" s="70"/>
      <c r="R52" s="65"/>
      <c r="S52" s="44"/>
      <c r="T52" s="44"/>
      <c r="U52" s="44"/>
      <c r="V52" s="44"/>
      <c r="W52" s="44"/>
      <c r="X52" s="44"/>
    </row>
    <row r="53" spans="1:32" s="29" customFormat="1" ht="19.5" thickTop="1" thickBot="1" x14ac:dyDescent="0.3">
      <c r="A53" s="24"/>
      <c r="B53" s="24"/>
      <c r="C53" s="22"/>
      <c r="D53" s="13"/>
      <c r="E53" s="13"/>
      <c r="F53" s="71"/>
      <c r="G53" s="117"/>
      <c r="H53" s="118" t="s">
        <v>26</v>
      </c>
      <c r="I53" s="127" t="s">
        <v>31</v>
      </c>
      <c r="J53" s="117"/>
      <c r="K53" s="117"/>
      <c r="L53" s="117"/>
      <c r="M53" s="117"/>
      <c r="N53" s="117"/>
      <c r="O53" s="117"/>
      <c r="P53" s="117"/>
      <c r="Q53" s="65"/>
      <c r="R53" s="65"/>
      <c r="S53" s="44"/>
      <c r="T53" s="44"/>
      <c r="U53" s="44"/>
      <c r="V53" s="44"/>
      <c r="W53" s="44"/>
      <c r="X53" s="44"/>
    </row>
    <row r="54" spans="1:32" s="29" customFormat="1" ht="24.75" customHeight="1" x14ac:dyDescent="0.25">
      <c r="A54" s="195">
        <v>6</v>
      </c>
      <c r="B54" s="242" t="s">
        <v>61</v>
      </c>
      <c r="C54" s="232"/>
      <c r="D54" s="232"/>
      <c r="E54" s="232"/>
      <c r="F54" s="71"/>
      <c r="G54" s="117"/>
      <c r="H54" s="118"/>
      <c r="I54" s="127"/>
      <c r="J54" s="117"/>
      <c r="K54" s="117"/>
      <c r="L54" s="117"/>
      <c r="M54" s="117"/>
      <c r="N54" s="117"/>
      <c r="O54" s="117"/>
      <c r="P54" s="117"/>
      <c r="Q54" s="65"/>
      <c r="R54" s="65"/>
      <c r="S54" s="44"/>
      <c r="T54" s="44"/>
      <c r="U54" s="44"/>
      <c r="V54" s="44"/>
      <c r="W54" s="44"/>
      <c r="X54" s="44"/>
    </row>
    <row r="55" spans="1:32" s="29" customFormat="1" ht="15.75" x14ac:dyDescent="0.25">
      <c r="A55" s="196">
        <v>1.0660000000000001</v>
      </c>
      <c r="B55" s="197">
        <v>1.0659999999999999E-2</v>
      </c>
      <c r="C55" s="216" t="s">
        <v>130</v>
      </c>
      <c r="D55" s="13"/>
      <c r="E55" s="198"/>
      <c r="F55" s="71"/>
      <c r="G55" s="117"/>
      <c r="H55" s="118" t="s">
        <v>27</v>
      </c>
      <c r="I55" s="117"/>
      <c r="J55" s="117"/>
      <c r="K55" s="117"/>
      <c r="L55" s="117"/>
      <c r="M55" s="117"/>
      <c r="N55" s="117"/>
      <c r="O55" s="117"/>
      <c r="P55" s="117"/>
      <c r="Q55" s="65"/>
      <c r="R55" s="65"/>
      <c r="S55" s="44"/>
      <c r="T55" s="44"/>
      <c r="U55" s="44"/>
      <c r="V55" s="44"/>
      <c r="W55" s="44"/>
      <c r="X55" s="44"/>
    </row>
    <row r="56" spans="1:32" s="29" customFormat="1" ht="15" x14ac:dyDescent="0.2">
      <c r="A56" s="199">
        <v>4.2640000000000002</v>
      </c>
      <c r="B56" s="197">
        <v>4.2639999999999997E-2</v>
      </c>
      <c r="C56" s="216" t="s">
        <v>131</v>
      </c>
      <c r="D56" s="13"/>
      <c r="E56" s="13"/>
      <c r="F56" s="71"/>
      <c r="G56" s="117"/>
      <c r="H56" s="117"/>
      <c r="I56" s="117"/>
      <c r="J56" s="117"/>
      <c r="K56" s="117"/>
      <c r="L56" s="117"/>
      <c r="M56" s="117"/>
      <c r="N56" s="117"/>
      <c r="O56" s="117"/>
      <c r="P56" s="117"/>
      <c r="Q56" s="65"/>
      <c r="R56" s="65"/>
      <c r="S56" s="44"/>
      <c r="T56" s="44"/>
      <c r="U56" s="44"/>
      <c r="V56" s="44"/>
      <c r="W56" s="44"/>
      <c r="X56" s="44"/>
    </row>
    <row r="57" spans="1:32" s="29" customFormat="1" x14ac:dyDescent="0.2">
      <c r="A57" s="39"/>
      <c r="B57" s="46"/>
      <c r="C57" s="68"/>
      <c r="D57" s="38"/>
      <c r="E57" s="38"/>
      <c r="F57" s="71"/>
      <c r="G57" s="117"/>
      <c r="H57" s="117"/>
      <c r="I57" s="117"/>
      <c r="J57" s="117"/>
      <c r="K57" s="117"/>
      <c r="L57" s="117"/>
      <c r="M57" s="117"/>
      <c r="N57" s="117"/>
      <c r="O57" s="117"/>
      <c r="P57" s="117"/>
      <c r="Q57" s="65"/>
      <c r="R57" s="65"/>
      <c r="S57" s="44"/>
      <c r="T57" s="44"/>
      <c r="U57" s="44"/>
      <c r="V57" s="44"/>
      <c r="W57" s="44"/>
      <c r="X57" s="44"/>
    </row>
    <row r="58" spans="1:32" s="29" customFormat="1" ht="15.75" x14ac:dyDescent="0.25">
      <c r="A58" s="36"/>
      <c r="B58" s="73"/>
      <c r="C58" s="68"/>
      <c r="D58" s="38"/>
      <c r="E58" s="38"/>
      <c r="F58" s="71"/>
      <c r="G58" s="117"/>
      <c r="H58" s="117"/>
      <c r="I58" s="117"/>
      <c r="J58" s="117"/>
      <c r="K58" s="117"/>
      <c r="L58" s="117"/>
      <c r="M58" s="117"/>
      <c r="N58" s="117"/>
      <c r="O58" s="117"/>
      <c r="P58" s="117"/>
      <c r="Q58" s="65"/>
      <c r="R58" s="65"/>
      <c r="S58" s="44"/>
      <c r="T58" s="44"/>
      <c r="U58" s="44"/>
      <c r="V58" s="44"/>
      <c r="W58" s="44"/>
      <c r="X58" s="44"/>
    </row>
    <row r="59" spans="1:32" ht="22.5" customHeight="1" x14ac:dyDescent="0.2">
      <c r="A59" s="182">
        <v>7</v>
      </c>
      <c r="B59" s="227" t="s">
        <v>91</v>
      </c>
      <c r="C59" s="227"/>
      <c r="D59" s="227"/>
      <c r="E59" s="227"/>
      <c r="G59" s="117"/>
      <c r="H59" s="117"/>
      <c r="I59" s="117"/>
      <c r="J59" s="117"/>
      <c r="K59" s="117"/>
      <c r="L59" s="117"/>
      <c r="M59" s="117"/>
      <c r="N59" s="117"/>
      <c r="O59" s="117"/>
      <c r="P59" s="117"/>
      <c r="Q59" s="65"/>
      <c r="R59" s="65"/>
      <c r="S59" s="44"/>
      <c r="T59" s="44"/>
      <c r="U59" s="44"/>
      <c r="V59" s="44"/>
      <c r="W59" s="44"/>
      <c r="X59" s="44"/>
      <c r="Y59" s="29"/>
      <c r="Z59" s="29"/>
      <c r="AA59" s="29"/>
      <c r="AB59" s="29"/>
      <c r="AC59" s="29"/>
      <c r="AD59" s="29"/>
      <c r="AE59" s="29"/>
      <c r="AF59" s="29"/>
    </row>
    <row r="60" spans="1:32" ht="21.75" customHeight="1" x14ac:dyDescent="0.2">
      <c r="A60" s="236" t="s">
        <v>100</v>
      </c>
      <c r="B60" s="237"/>
      <c r="C60" s="206" t="s">
        <v>93</v>
      </c>
      <c r="D60" s="207"/>
      <c r="E60" s="209" t="str">
        <f>IF(D60="No","Please go back to section 1 and enter these details or we cannot process your application.", " ")</f>
        <v xml:space="preserve"> </v>
      </c>
    </row>
    <row r="61" spans="1:32" ht="21.75" customHeight="1" x14ac:dyDescent="0.2">
      <c r="A61" s="238"/>
      <c r="B61" s="239"/>
      <c r="C61" s="206" t="s">
        <v>97</v>
      </c>
      <c r="D61" s="207"/>
      <c r="E61" s="209" t="str">
        <f>IF(D61="No","Please go back to section 1 and enter these details or we cannot process your application.", " ")</f>
        <v xml:space="preserve"> </v>
      </c>
    </row>
    <row r="62" spans="1:32" ht="21" customHeight="1" x14ac:dyDescent="0.2">
      <c r="A62" s="238"/>
      <c r="B62" s="239"/>
      <c r="C62" s="206" t="s">
        <v>98</v>
      </c>
      <c r="D62" s="207"/>
      <c r="E62" s="209" t="str">
        <f>IF(D62="No","Please go back to section 1 and enter these details or we cannot process your application.", " ")</f>
        <v xml:space="preserve"> </v>
      </c>
    </row>
    <row r="63" spans="1:32" ht="36" customHeight="1" x14ac:dyDescent="0.2">
      <c r="A63" s="240"/>
      <c r="B63" s="241"/>
      <c r="C63" s="208" t="s">
        <v>99</v>
      </c>
      <c r="D63" s="207"/>
      <c r="E63" s="209" t="str">
        <f>IF(D63="No","Please go back to section 1 and enter these details or we cannot process your application.", " ")</f>
        <v xml:space="preserve"> </v>
      </c>
    </row>
    <row r="64" spans="1:32" ht="15" x14ac:dyDescent="0.2">
      <c r="A64" s="139"/>
      <c r="B64" s="140"/>
      <c r="C64" s="209"/>
      <c r="D64" s="210"/>
      <c r="E64" s="210"/>
    </row>
    <row r="65" spans="1:5" ht="21.75" customHeight="1" x14ac:dyDescent="0.2">
      <c r="A65" s="243" t="s">
        <v>40</v>
      </c>
      <c r="B65" s="244"/>
      <c r="C65" s="211" t="s">
        <v>101</v>
      </c>
      <c r="D65" s="207"/>
      <c r="E65" s="213"/>
    </row>
    <row r="66" spans="1:5" ht="21.75" customHeight="1" x14ac:dyDescent="0.2">
      <c r="A66" s="245"/>
      <c r="B66" s="246"/>
      <c r="C66" s="208" t="s">
        <v>102</v>
      </c>
      <c r="D66" s="207"/>
      <c r="E66" s="213"/>
    </row>
    <row r="67" spans="1:5" ht="23.25" customHeight="1" x14ac:dyDescent="0.2">
      <c r="A67" s="247"/>
      <c r="B67" s="248"/>
      <c r="C67" s="208" t="s">
        <v>103</v>
      </c>
      <c r="D67" s="207"/>
      <c r="E67" s="209" t="str">
        <f>IF(AND(D65="No",D66="No",D67="No"),"Application rejected! Please contact the US Loans Team.", " ")</f>
        <v xml:space="preserve"> </v>
      </c>
    </row>
    <row r="68" spans="1:5" x14ac:dyDescent="0.2">
      <c r="C68" s="212"/>
      <c r="D68" s="210"/>
      <c r="E68" s="210"/>
    </row>
    <row r="69" spans="1:5" ht="25.5" customHeight="1" x14ac:dyDescent="0.2">
      <c r="A69" s="249" t="s">
        <v>107</v>
      </c>
      <c r="B69" s="250"/>
      <c r="C69" s="208" t="s">
        <v>104</v>
      </c>
      <c r="D69" s="207"/>
      <c r="E69" s="209" t="str">
        <f>IF(D69="No", "Application rejected! Please complete the MPN asap.", " ")</f>
        <v xml:space="preserve"> </v>
      </c>
    </row>
    <row r="70" spans="1:5" ht="27" customHeight="1" x14ac:dyDescent="0.2">
      <c r="A70" s="251"/>
      <c r="B70" s="252"/>
      <c r="C70" s="208" t="str">
        <f>IF(E51&gt;0, "Have you completed your PLUS MPN?", " ")</f>
        <v xml:space="preserve"> </v>
      </c>
      <c r="D70" s="207"/>
      <c r="E70" s="209" t="str">
        <f>IF(D70="No", "PLUS application rejected! Please complete the PLUS MPN asap.", " ")</f>
        <v xml:space="preserve"> </v>
      </c>
    </row>
    <row r="71" spans="1:5" ht="15" x14ac:dyDescent="0.2">
      <c r="A71" s="138"/>
      <c r="B71" s="138"/>
      <c r="C71" s="213"/>
      <c r="D71" s="210"/>
      <c r="E71" s="210"/>
    </row>
    <row r="72" spans="1:5" ht="44.25" customHeight="1" x14ac:dyDescent="0.2">
      <c r="A72" s="233" t="s">
        <v>108</v>
      </c>
      <c r="B72" s="234"/>
      <c r="C72" s="208" t="s">
        <v>105</v>
      </c>
      <c r="D72" s="207"/>
      <c r="E72" s="209" t="str">
        <f>IF(D72="No", "Application rejected! Please complete the entrance counselling asap.", " ")</f>
        <v xml:space="preserve"> </v>
      </c>
    </row>
    <row r="73" spans="1:5" ht="15" x14ac:dyDescent="0.2">
      <c r="A73" s="138"/>
      <c r="B73" s="138"/>
      <c r="C73" s="213"/>
      <c r="D73" s="210"/>
      <c r="E73" s="210"/>
    </row>
    <row r="74" spans="1:5" ht="39.75" customHeight="1" x14ac:dyDescent="0.2">
      <c r="A74" s="235" t="s">
        <v>106</v>
      </c>
      <c r="B74" s="235"/>
      <c r="C74" s="208" t="str">
        <f>IF(E12=2018,"Have you provided the US Loans Team with your bank information (GERMAN bank account)?","Are your bank details that you provided previously still correct?")</f>
        <v>Are your bank details that you provided previously still correct?</v>
      </c>
      <c r="D74" s="214"/>
      <c r="E74" s="209" t="str">
        <f>IF(D74="No", "Please make sure to provide your bank information to the US Loans Team before the first scheduled disbursement.", " ")</f>
        <v xml:space="preserve"> </v>
      </c>
    </row>
  </sheetData>
  <sheetProtection algorithmName="SHA-512" hashValue="kB4Z50Ix9rPX+9OXAZo4yXSQ9JKrJFlGF4jOaThSItSnq7OUwhfGFitF8FmiSx32h66w1pMKZoWP83Kav0Pizw==" saltValue="vZTPZyxsiP3tWE25i7+qHQ==" spinCount="100000" sheet="1" objects="1" scenarios="1" selectLockedCells="1"/>
  <mergeCells count="19">
    <mergeCell ref="A72:B72"/>
    <mergeCell ref="A74:B74"/>
    <mergeCell ref="A60:B63"/>
    <mergeCell ref="B54:E54"/>
    <mergeCell ref="B59:E59"/>
    <mergeCell ref="A65:B67"/>
    <mergeCell ref="A69:B70"/>
    <mergeCell ref="B10:C10"/>
    <mergeCell ref="D28:D29"/>
    <mergeCell ref="E28:E29"/>
    <mergeCell ref="B34:E34"/>
    <mergeCell ref="D48:D49"/>
    <mergeCell ref="E48:E49"/>
    <mergeCell ref="B48:C49"/>
    <mergeCell ref="A48:A49"/>
    <mergeCell ref="B28:C29"/>
    <mergeCell ref="A28:A29"/>
    <mergeCell ref="B19:C19"/>
    <mergeCell ref="A12:B12"/>
  </mergeCells>
  <phoneticPr fontId="5" type="noConversion"/>
  <printOptions horizontalCentered="1" verticalCentered="1"/>
  <pageMargins left="0.31496062992125984" right="0.19685039370078741" top="0.19685039370078741" bottom="0.39370078740157483" header="0" footer="0"/>
  <pageSetup paperSize="9" scale="50" orientation="portrait" r:id="rId1"/>
  <headerFooter alignWithMargins="0"/>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Dropdown!$D$2:$D$4</xm:f>
          </x14:formula1>
          <xm:sqref>C12</xm:sqref>
        </x14:dataValidation>
        <x14:dataValidation type="list" allowBlank="1" showInputMessage="1" showErrorMessage="1">
          <x14:formula1>
            <xm:f>Dropdown!$F$2:$F$3</xm:f>
          </x14:formula1>
          <xm:sqref>D60:D63 D65:D67 D72 D74 D69:D70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G2" sqref="G2"/>
    </sheetView>
  </sheetViews>
  <sheetFormatPr baseColWidth="10" defaultRowHeight="12.75" x14ac:dyDescent="0.2"/>
  <sheetData>
    <row r="1" spans="1:7" x14ac:dyDescent="0.2">
      <c r="A1" s="203" t="s">
        <v>5</v>
      </c>
      <c r="B1" s="203" t="s">
        <v>83</v>
      </c>
      <c r="C1" s="204"/>
      <c r="D1" s="203" t="s">
        <v>88</v>
      </c>
      <c r="E1" s="203" t="s">
        <v>87</v>
      </c>
      <c r="F1" s="203" t="s">
        <v>94</v>
      </c>
      <c r="G1" s="203" t="s">
        <v>109</v>
      </c>
    </row>
    <row r="2" spans="1:7" x14ac:dyDescent="0.2">
      <c r="A2" s="204">
        <v>1</v>
      </c>
      <c r="B2" s="203" t="s">
        <v>84</v>
      </c>
      <c r="C2" s="204"/>
      <c r="D2" s="204">
        <v>2016</v>
      </c>
      <c r="E2" s="205">
        <v>0</v>
      </c>
      <c r="F2" s="203" t="s">
        <v>95</v>
      </c>
      <c r="G2" s="203" t="s">
        <v>110</v>
      </c>
    </row>
    <row r="3" spans="1:7" x14ac:dyDescent="0.2">
      <c r="A3" s="204">
        <v>2</v>
      </c>
      <c r="B3" s="203" t="s">
        <v>85</v>
      </c>
      <c r="C3" s="204"/>
      <c r="D3" s="204">
        <v>2017</v>
      </c>
      <c r="E3" s="205">
        <v>0.1</v>
      </c>
      <c r="F3" s="203" t="s">
        <v>96</v>
      </c>
      <c r="G3" s="203" t="s">
        <v>111</v>
      </c>
    </row>
    <row r="4" spans="1:7" x14ac:dyDescent="0.2">
      <c r="A4" s="203" t="s">
        <v>66</v>
      </c>
      <c r="B4" s="204"/>
      <c r="C4" s="204"/>
      <c r="D4" s="204">
        <v>2018</v>
      </c>
      <c r="E4" s="205">
        <v>0.2</v>
      </c>
      <c r="F4" s="204"/>
      <c r="G4" s="203" t="s">
        <v>112</v>
      </c>
    </row>
    <row r="5" spans="1:7" x14ac:dyDescent="0.2">
      <c r="A5" s="204"/>
      <c r="B5" s="204"/>
      <c r="C5" s="204"/>
      <c r="D5" s="204"/>
      <c r="E5" s="205">
        <v>0.25</v>
      </c>
      <c r="F5" s="204"/>
      <c r="G5" s="204"/>
    </row>
    <row r="6" spans="1:7" x14ac:dyDescent="0.2">
      <c r="A6" s="204"/>
      <c r="B6" s="204"/>
      <c r="C6" s="204"/>
      <c r="D6" s="204"/>
      <c r="E6" s="205">
        <v>0.5</v>
      </c>
      <c r="F6" s="204"/>
      <c r="G6" s="204"/>
    </row>
    <row r="7" spans="1:7" x14ac:dyDescent="0.2">
      <c r="A7" s="204"/>
      <c r="B7" s="204"/>
      <c r="C7" s="204"/>
      <c r="D7" s="204"/>
      <c r="E7" s="205">
        <v>0.75</v>
      </c>
      <c r="F7" s="204"/>
      <c r="G7" s="204"/>
    </row>
    <row r="8" spans="1:7" x14ac:dyDescent="0.2">
      <c r="E8" s="205">
        <v>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Cost of Attendance</vt:lpstr>
      <vt:lpstr>Dropdown</vt:lpstr>
      <vt:lpstr>'Cost of Attendance'!Druckbereich</vt:lpstr>
    </vt:vector>
  </TitlesOfParts>
  <Company>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 Hempel</dc:creator>
  <dc:description/>
  <cp:lastModifiedBy>Anja Hempel</cp:lastModifiedBy>
  <cp:lastPrinted>2017-06-12T11:58:48Z</cp:lastPrinted>
  <dcterms:created xsi:type="dcterms:W3CDTF">2009-04-02T10:59:38Z</dcterms:created>
  <dcterms:modified xsi:type="dcterms:W3CDTF">2018-03-20T09:52:46Z</dcterms:modified>
</cp:coreProperties>
</file>