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hidePivotFieldList="1"/>
  <mc:AlternateContent xmlns:mc="http://schemas.openxmlformats.org/markup-compatibility/2006">
    <mc:Choice Requires="x15">
      <x15ac:absPath xmlns:x15ac="http://schemas.microsoft.com/office/spreadsheetml/2010/11/ac" url="\\sonne\_zentralablage\01Projekte\International Office &amp; Student Life\3) External Funding\US Federal Loans\Cost of Attendance\2023-24\"/>
    </mc:Choice>
  </mc:AlternateContent>
  <xr:revisionPtr revIDLastSave="0" documentId="13_ncr:1_{0B186E90-586A-4B7F-ACC4-52B416591C72}" xr6:coauthVersionLast="47" xr6:coauthVersionMax="47" xr10:uidLastSave="{00000000-0000-0000-0000-000000000000}"/>
  <workbookProtection workbookAlgorithmName="SHA-512" workbookHashValue="eELTiGktn9JzABBqmaGfkv3lkaSztpBkBSP153y1eLhXVPV3REqZ+mAMqiZJQ9RsbBk4inlpIWgzriQhSb/4EA==" workbookSaltValue="VT/vrzHSjO5kKdu3D55npw==" workbookSpinCount="100000" lockStructure="1"/>
  <bookViews>
    <workbookView xWindow="-28920" yWindow="-120" windowWidth="29040" windowHeight="15840" xr2:uid="{00000000-000D-0000-FFFF-FFFF00000000}"/>
  </bookViews>
  <sheets>
    <sheet name="Cost of Attendance" sheetId="1" r:id="rId1"/>
    <sheet name="Dropdown" sheetId="18" r:id="rId2"/>
  </sheets>
  <definedNames>
    <definedName name="_xlnm._FilterDatabase" localSheetId="0" hidden="1">'Cost of Attendance'!$G$6:$G$8</definedName>
    <definedName name="_xlnm.Print_Area" localSheetId="0">'Cost of Attendance'!$A$1:$E$64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8" i="1" l="1"/>
  <c r="D48" i="1"/>
  <c r="D43" i="1"/>
  <c r="D42" i="1"/>
  <c r="D17" i="1"/>
  <c r="C79" i="1" l="1"/>
  <c r="E72" i="1" l="1"/>
  <c r="E79" i="1"/>
  <c r="E77" i="1"/>
  <c r="E75" i="1"/>
  <c r="E74" i="1"/>
  <c r="E68" i="1"/>
  <c r="E67" i="1"/>
  <c r="E66" i="1"/>
  <c r="E65" i="1"/>
  <c r="E31" i="1" l="1"/>
  <c r="D20" i="1"/>
  <c r="D45" i="1" s="1"/>
  <c r="D31" i="1"/>
  <c r="J51" i="1"/>
  <c r="G56" i="1" s="1"/>
  <c r="G13" i="1"/>
  <c r="I14" i="1"/>
  <c r="H14" i="1"/>
  <c r="G14" i="1"/>
  <c r="H13" i="1"/>
  <c r="I13" i="1"/>
  <c r="G25" i="1"/>
  <c r="G26" i="1" s="1"/>
  <c r="I22" i="1"/>
  <c r="L36" i="1"/>
  <c r="M36" i="1"/>
  <c r="K14" i="1"/>
  <c r="I17" i="1"/>
  <c r="I19" i="1"/>
  <c r="I21" i="1"/>
  <c r="K40" i="1"/>
  <c r="M14" i="1"/>
  <c r="L37" i="1"/>
  <c r="M37" i="1"/>
  <c r="M11" i="1"/>
  <c r="N11" i="1" s="1"/>
  <c r="J11" i="1"/>
  <c r="J25" i="1"/>
  <c r="J26" i="1" s="1"/>
  <c r="L14" i="1"/>
  <c r="C44" i="1"/>
  <c r="C45" i="1"/>
  <c r="G34" i="1"/>
  <c r="G35" i="1" s="1"/>
  <c r="H35" i="1" s="1"/>
  <c r="G17" i="1"/>
  <c r="H40" i="1"/>
  <c r="H43" i="1" s="1"/>
  <c r="H45" i="1" s="1"/>
  <c r="K39" i="1" s="1"/>
  <c r="K41" i="1" s="1"/>
  <c r="N41" i="1" s="1"/>
  <c r="H4" i="1"/>
  <c r="H41" i="1"/>
  <c r="G36" i="1"/>
  <c r="H36" i="1" s="1"/>
  <c r="H44" i="1"/>
  <c r="M43" i="1"/>
  <c r="K46" i="1"/>
  <c r="H25" i="1" l="1"/>
  <c r="H17" i="1"/>
  <c r="N37" i="1"/>
  <c r="O37" i="1" s="1"/>
  <c r="H56" i="1" s="1"/>
  <c r="D41" i="1"/>
  <c r="D44" i="1" s="1"/>
  <c r="D46" i="1" s="1"/>
  <c r="G19" i="1"/>
  <c r="G22" i="1" s="1"/>
  <c r="H22" i="1" s="1"/>
  <c r="H34" i="1"/>
  <c r="G27" i="1"/>
  <c r="G28" i="1" s="1"/>
  <c r="H26" i="1"/>
  <c r="H51" i="1"/>
  <c r="G51" i="1"/>
  <c r="L11" i="1"/>
  <c r="N36" i="1"/>
  <c r="L43" i="1" s="1"/>
  <c r="J27" i="1"/>
  <c r="I25" i="1"/>
  <c r="G37" i="1"/>
  <c r="H37" i="1" s="1"/>
  <c r="H19" i="1" l="1"/>
  <c r="G21" i="1"/>
  <c r="H21" i="1" s="1"/>
  <c r="I26" i="1"/>
  <c r="H28" i="1"/>
  <c r="H27" i="1"/>
  <c r="O36" i="1"/>
  <c r="J28" i="1"/>
  <c r="I28" i="1" s="1"/>
  <c r="G55" i="1"/>
  <c r="H50" i="1"/>
  <c r="D51" i="1"/>
  <c r="C47" i="1"/>
  <c r="I27" i="1" l="1"/>
  <c r="E51" i="1"/>
  <c r="E50" i="1"/>
  <c r="G57" i="1"/>
  <c r="H55" i="1"/>
  <c r="H57" i="1" s="1"/>
  <c r="D55" i="1" l="1"/>
  <c r="E55" i="1" s="1"/>
  <c r="D56" i="1"/>
  <c r="E56" i="1" s="1"/>
  <c r="C75" i="1" s="1"/>
  <c r="D57" i="1" l="1"/>
  <c r="E57" i="1"/>
</calcChain>
</file>

<file path=xl/sharedStrings.xml><?xml version="1.0" encoding="utf-8"?>
<sst xmlns="http://schemas.openxmlformats.org/spreadsheetml/2006/main" count="148" uniqueCount="142">
  <si>
    <t>Y</t>
  </si>
  <si>
    <t>N</t>
  </si>
  <si>
    <t>Law</t>
  </si>
  <si>
    <t>Sponsors</t>
  </si>
  <si>
    <t>School Aid</t>
  </si>
  <si>
    <t>UG Weeks</t>
  </si>
  <si>
    <t>Year</t>
  </si>
  <si>
    <t>Undergraduate&gt;2</t>
  </si>
  <si>
    <t>$</t>
  </si>
  <si>
    <t>Tuition Fees</t>
  </si>
  <si>
    <t>Room</t>
  </si>
  <si>
    <t>PG Weeke</t>
  </si>
  <si>
    <t>UG Costs</t>
  </si>
  <si>
    <t>PG Costs</t>
  </si>
  <si>
    <t>Unsubsudised</t>
  </si>
  <si>
    <t>Total Cost of Attendance</t>
  </si>
  <si>
    <t>Rate</t>
  </si>
  <si>
    <t>Other Aid £UK</t>
  </si>
  <si>
    <t>Other Aid $USA</t>
  </si>
  <si>
    <t>STANDING DATA</t>
  </si>
  <si>
    <t>CoA</t>
  </si>
  <si>
    <t>Less EFC</t>
  </si>
  <si>
    <t>Unsub Calc</t>
  </si>
  <si>
    <t>Need for Sub</t>
  </si>
  <si>
    <t>SUB NEED</t>
  </si>
  <si>
    <t>UNSUB NEED</t>
  </si>
  <si>
    <t>Adjust for Sponsorship, Awards or other Aid</t>
  </si>
  <si>
    <t>Qualify 1</t>
  </si>
  <si>
    <t>Qualify 2</t>
  </si>
  <si>
    <t>I</t>
  </si>
  <si>
    <t>D</t>
  </si>
  <si>
    <t>Total Requested Cost of Attendance</t>
  </si>
  <si>
    <t>You must provide evidence of your costs/needs before we can process your application</t>
  </si>
  <si>
    <t>Origination Fees</t>
  </si>
  <si>
    <t>Loan Type</t>
  </si>
  <si>
    <t>% Rate</t>
  </si>
  <si>
    <t>Loan Dates</t>
  </si>
  <si>
    <t>Undergrads</t>
  </si>
  <si>
    <t>Start</t>
  </si>
  <si>
    <t>Disburse Dates</t>
  </si>
  <si>
    <t>After Origination Fees You Get</t>
  </si>
  <si>
    <t>Selective Service</t>
  </si>
  <si>
    <t>Max Loans Allowed Adjusted for Fees</t>
  </si>
  <si>
    <t>Max Loan after grossing up for Fees adjustments</t>
  </si>
  <si>
    <t>ONLY ENTER DATES</t>
  </si>
  <si>
    <t>VALUES ARE AUTOMATIC</t>
  </si>
  <si>
    <t>Interest</t>
  </si>
  <si>
    <t>Rebate</t>
  </si>
  <si>
    <t>Actual</t>
  </si>
  <si>
    <t>Factor</t>
  </si>
  <si>
    <t>Final</t>
  </si>
  <si>
    <t>CONVERTING WEEKLY COSTS TO DOLLARS</t>
  </si>
  <si>
    <t>CONVERTING ANNUAL COSTS TO DOLLARS</t>
  </si>
  <si>
    <t>FINAL CALCULATIONS</t>
  </si>
  <si>
    <t>PLUS NEED</t>
  </si>
  <si>
    <t>Need for PLUS</t>
  </si>
  <si>
    <t>Requested Cost of Attendance (Values rounded)</t>
  </si>
  <si>
    <t>ORIG FEE INC</t>
  </si>
  <si>
    <t>Unsub Orig Fee</t>
  </si>
  <si>
    <t>PLUS Orig fee</t>
  </si>
  <si>
    <t>DISBURSEMENTS</t>
  </si>
  <si>
    <t>ORIG FEE NOT INC</t>
  </si>
  <si>
    <t>Government Fees</t>
  </si>
  <si>
    <t>This form and exchange rates revised</t>
  </si>
  <si>
    <t>COMPLETE THE YELLOW BOXES ONLY</t>
  </si>
  <si>
    <t>Private Loan</t>
  </si>
  <si>
    <t>Government Loan</t>
  </si>
  <si>
    <t>3 or above</t>
  </si>
  <si>
    <t>How much has already been awarded by this school as a Scholarship or Financial Aid</t>
  </si>
  <si>
    <t>Independent Undergraduates are not eligible for a PLUS Loan</t>
  </si>
  <si>
    <t>Undergraduate treated as Graduate PLUS Loan</t>
  </si>
  <si>
    <t>Exchange rate (Euro - Dollar)</t>
  </si>
  <si>
    <t>No of Weeks for 1st year students</t>
  </si>
  <si>
    <t>No of Weeks for 2nd year students</t>
  </si>
  <si>
    <t>Spalte1</t>
  </si>
  <si>
    <t>Media license fee</t>
  </si>
  <si>
    <t>2 midweek return flights Berlin - US</t>
  </si>
  <si>
    <t>Campus Fee (incl. Semester ticket)</t>
  </si>
  <si>
    <t>Single costs for the year</t>
  </si>
  <si>
    <t>Cost of Attendance (Values Rounded)</t>
  </si>
  <si>
    <t>Unsubsidized</t>
  </si>
  <si>
    <t>Cost of Attendance (Maximum) - in EURO</t>
  </si>
  <si>
    <t>Cost of Attendance (Maximum) - in DOLLAR</t>
  </si>
  <si>
    <t>Study Programme</t>
  </si>
  <si>
    <t>Master of Public Policy</t>
  </si>
  <si>
    <t>Master of International Affairs</t>
  </si>
  <si>
    <t>How much has been awarded by any other Scholarship or Financial Aid</t>
  </si>
  <si>
    <t>Tuition Waiver</t>
  </si>
  <si>
    <t>Start Year</t>
  </si>
  <si>
    <t>How much of the tuition fees will be paid to your school by a sponsor</t>
  </si>
  <si>
    <t>Checklist for Direct Loan Applications</t>
  </si>
  <si>
    <t xml:space="preserve">Single Costs for the year </t>
  </si>
  <si>
    <t>Have you entered your full name and address?</t>
  </si>
  <si>
    <t>Yes No</t>
  </si>
  <si>
    <t>Yes</t>
  </si>
  <si>
    <t>No</t>
  </si>
  <si>
    <t>Have you entered your SSN?</t>
  </si>
  <si>
    <t>Have you correctly entered your email address?</t>
  </si>
  <si>
    <t>Have you entered your tuition waiver as well as any current external scholarships and loan that you receive for your studies?</t>
  </si>
  <si>
    <t>Personal Information</t>
  </si>
  <si>
    <t>Are you female?</t>
  </si>
  <si>
    <t>Have you signed up for selective service?</t>
  </si>
  <si>
    <t>Have you attached proof you are exempt from selective service?</t>
  </si>
  <si>
    <t>Have you completed your Stafford MPN?</t>
  </si>
  <si>
    <t>Have you completed the entrance counselling?</t>
  </si>
  <si>
    <t>Bank information</t>
  </si>
  <si>
    <t>Promissory Note (the MPN needs to be completed every academic year for each loan type)</t>
  </si>
  <si>
    <t>Entrance counselling (needs to be completed by each first-time borrower)</t>
  </si>
  <si>
    <t>Loan application for</t>
  </si>
  <si>
    <t>Full Academic Year</t>
  </si>
  <si>
    <t>Fall Semester</t>
  </si>
  <si>
    <t>Spring Semester</t>
  </si>
  <si>
    <t>Monthly Essential Costs</t>
  </si>
  <si>
    <t>Cost of Attendance &amp; Loan Calculation</t>
  </si>
  <si>
    <t>Start Year / Enrolment at Hertie</t>
  </si>
  <si>
    <t>School's Estimate per Month</t>
  </si>
  <si>
    <t>Your estimated final costs &amp; US Dept. Maximum loan eligibility - YOU MAY BORROW LESS IF YOU CHOOSE</t>
  </si>
  <si>
    <t>Unsubsidized Loan</t>
  </si>
  <si>
    <t>MPP &amp; MIA</t>
  </si>
  <si>
    <t>PLUS Loan (Adjusted up to include all fees)</t>
  </si>
  <si>
    <t>Tuition &amp; Campus Fees</t>
  </si>
  <si>
    <t>Your Request</t>
  </si>
  <si>
    <t>TOTAL</t>
  </si>
  <si>
    <t>Powerful laptop and printer (for 1st year students only)</t>
  </si>
  <si>
    <t>Costs for residence permit (for 1st year students only)</t>
  </si>
  <si>
    <t>Your Estimate per Month</t>
  </si>
  <si>
    <t>Your Estimate per Year</t>
  </si>
  <si>
    <t>School's Estimate per Year</t>
  </si>
  <si>
    <t>Your loan request incl. origination fees (based on the amount requested in section 4)</t>
  </si>
  <si>
    <t xml:space="preserve">Room - Rent (based on rent in private student residence, furnished) </t>
  </si>
  <si>
    <t>Total (after rounding, may be slightly higher/lower than total of section 4)</t>
  </si>
  <si>
    <t>Personal Financial Information</t>
  </si>
  <si>
    <t>Food &amp; supplies (according to Sozialerhebung 2016 + inflation)</t>
  </si>
  <si>
    <t>Books &amp; Copying (according to Sozialerhebung 2016 + inflation)</t>
  </si>
  <si>
    <t>Personal (clothing, activities- according to Sozialerhebung 2016 + inflation)</t>
  </si>
  <si>
    <t>Health Insurance (standard price for public student health insurance + Pflegeversicherung)</t>
  </si>
  <si>
    <t>Unsubsidized Origination Fee of 1,057% less Interest Rebate of 0%</t>
  </si>
  <si>
    <t>PLUS Loan Origination Fee of 4,228% less Interest Rebate of 0%</t>
  </si>
  <si>
    <t>for Academic Year 2023/2024</t>
  </si>
  <si>
    <t>Early Bird Admission Dicount (only applicable to start year 2023)</t>
  </si>
  <si>
    <t>Monthly Essential Costs (for the Academic Year)</t>
  </si>
  <si>
    <t>PLUS (max)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</si>
</sst>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quot;£&quot;#,##0"/>
    <numFmt numFmtId="165" formatCode="[$$-409]#,##0"/>
    <numFmt numFmtId="166" formatCode="&quot;£&quot;#,##0.00"/>
    <numFmt numFmtId="167" formatCode="[$$-409]#,##0.00"/>
    <numFmt numFmtId="168" formatCode="#,##0_ ;\-#,##0\ "/>
    <numFmt numFmtId="169" formatCode="[$$-409]#,##0;[Red][$$-409]#,##0"/>
    <numFmt numFmtId="170" formatCode="[$-F800]dddd\,\ mmmm\ dd\,\ yyyy"/>
    <numFmt numFmtId="171" formatCode="[$$-409]#,##0.00;[Red][$$-409]#,##0.00"/>
    <numFmt numFmtId="172" formatCode="0.0000"/>
    <numFmt numFmtId="173" formatCode="0.0000%"/>
    <numFmt numFmtId="174" formatCode="dd/mm/yy;@"/>
    <numFmt numFmtId="175" formatCode="#,##0\ &quot;€&quot;"/>
    <numFmt numFmtId="176" formatCode="#,##0.00\ &quot;€&quot;"/>
    <numFmt numFmtId="177" formatCode="0.00000"/>
    <numFmt numFmtId="178" formatCode="[$$-409]#,##0.00000"/>
  </numFmts>
  <fonts count="45" x14ac:knownFonts="1">
    <font>
      <sz val="10"/>
      <name val="Arial"/>
    </font>
    <font>
      <sz val="10"/>
      <name val="Arial"/>
      <family val="2"/>
    </font>
    <font>
      <b/>
      <sz val="10"/>
      <name val="Arial"/>
      <family val="2"/>
    </font>
    <font>
      <b/>
      <sz val="16"/>
      <name val="Arial"/>
      <family val="2"/>
    </font>
    <font>
      <b/>
      <sz val="10"/>
      <color indexed="10"/>
      <name val="Arial"/>
      <family val="2"/>
    </font>
    <font>
      <sz val="8"/>
      <name val="Arial"/>
      <family val="2"/>
    </font>
    <font>
      <sz val="12"/>
      <name val="Arial"/>
      <family val="2"/>
    </font>
    <font>
      <b/>
      <sz val="12"/>
      <color indexed="9"/>
      <name val="Arial"/>
      <family val="2"/>
    </font>
    <font>
      <b/>
      <sz val="12"/>
      <name val="Arial"/>
      <family val="2"/>
    </font>
    <font>
      <sz val="10"/>
      <color indexed="12"/>
      <name val="Arial"/>
      <family val="2"/>
    </font>
    <font>
      <b/>
      <sz val="12"/>
      <color indexed="12"/>
      <name val="Arial"/>
      <family val="2"/>
    </font>
    <font>
      <sz val="10"/>
      <name val="Arial"/>
      <family val="2"/>
    </font>
    <font>
      <b/>
      <sz val="14"/>
      <name val="Arial"/>
      <family val="2"/>
    </font>
    <font>
      <b/>
      <sz val="14"/>
      <color indexed="10"/>
      <name val="Arial"/>
      <family val="2"/>
    </font>
    <font>
      <b/>
      <sz val="12"/>
      <color indexed="10"/>
      <name val="Arial"/>
      <family val="2"/>
    </font>
    <font>
      <sz val="12"/>
      <color indexed="12"/>
      <name val="Arial"/>
      <family val="2"/>
    </font>
    <font>
      <b/>
      <sz val="16"/>
      <color indexed="10"/>
      <name val="Arial"/>
      <family val="2"/>
    </font>
    <font>
      <b/>
      <sz val="10"/>
      <color indexed="48"/>
      <name val="Arial"/>
      <family val="2"/>
    </font>
    <font>
      <b/>
      <sz val="12"/>
      <color indexed="13"/>
      <name val="Arial"/>
      <family val="2"/>
    </font>
    <font>
      <b/>
      <sz val="10"/>
      <color indexed="13"/>
      <name val="Arial"/>
      <family val="2"/>
    </font>
    <font>
      <b/>
      <sz val="16"/>
      <color indexed="17"/>
      <name val="Arial"/>
      <family val="2"/>
    </font>
    <font>
      <b/>
      <sz val="10"/>
      <color indexed="17"/>
      <name val="Arial"/>
      <family val="2"/>
    </font>
    <font>
      <sz val="10"/>
      <color indexed="17"/>
      <name val="Arial"/>
      <family val="2"/>
    </font>
    <font>
      <sz val="12"/>
      <color indexed="17"/>
      <name val="Arial"/>
      <family val="2"/>
    </font>
    <font>
      <b/>
      <sz val="14"/>
      <color indexed="17"/>
      <name val="Arial"/>
      <family val="2"/>
    </font>
    <font>
      <b/>
      <sz val="14"/>
      <color indexed="9"/>
      <name val="Arial"/>
      <family val="2"/>
    </font>
    <font>
      <sz val="10"/>
      <color indexed="10"/>
      <name val="Arial"/>
      <family val="2"/>
    </font>
    <font>
      <sz val="12"/>
      <color indexed="10"/>
      <name val="Arial"/>
      <family val="2"/>
    </font>
    <font>
      <b/>
      <i/>
      <sz val="16"/>
      <color indexed="9"/>
      <name val="Arial"/>
      <family val="2"/>
    </font>
    <font>
      <b/>
      <sz val="16"/>
      <color indexed="9"/>
      <name val="Arial"/>
      <family val="2"/>
    </font>
    <font>
      <b/>
      <sz val="10"/>
      <color indexed="9"/>
      <name val="Arial"/>
      <family val="2"/>
    </font>
    <font>
      <b/>
      <i/>
      <sz val="8"/>
      <color indexed="9"/>
      <name val="Arial"/>
      <family val="2"/>
    </font>
    <font>
      <b/>
      <sz val="8"/>
      <color indexed="9"/>
      <name val="Arial"/>
      <family val="2"/>
    </font>
    <font>
      <b/>
      <u/>
      <sz val="10"/>
      <color indexed="9"/>
      <name val="Arial"/>
      <family val="2"/>
    </font>
    <font>
      <sz val="10"/>
      <color indexed="9"/>
      <name val="Arial"/>
      <family val="2"/>
    </font>
    <font>
      <b/>
      <u/>
      <sz val="12"/>
      <color indexed="9"/>
      <name val="Arial"/>
      <family val="2"/>
    </font>
    <font>
      <sz val="12"/>
      <color indexed="9"/>
      <name val="Arial"/>
      <family val="2"/>
    </font>
    <font>
      <sz val="12"/>
      <name val="Arial"/>
      <family val="2"/>
    </font>
    <font>
      <b/>
      <sz val="22"/>
      <name val="Arial"/>
      <family val="2"/>
    </font>
    <font>
      <b/>
      <sz val="10"/>
      <color rgb="FFFF0000"/>
      <name val="Arial"/>
      <family val="2"/>
    </font>
    <font>
      <sz val="12"/>
      <color rgb="FFFF0000"/>
      <name val="Arial"/>
      <family val="2"/>
    </font>
    <font>
      <b/>
      <sz val="12"/>
      <color theme="1"/>
      <name val="Arial"/>
      <family val="2"/>
    </font>
    <font>
      <sz val="10"/>
      <name val="Arial"/>
      <family val="2"/>
    </font>
    <font>
      <b/>
      <sz val="14"/>
      <color theme="0"/>
      <name val="Arial"/>
      <family val="2"/>
    </font>
    <font>
      <b/>
      <sz val="11"/>
      <color rgb="FF000000"/>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8"/>
        <bgColor indexed="64"/>
      </patternFill>
    </fill>
    <fill>
      <patternFill patternType="solid">
        <fgColor rgb="FFFFFF99"/>
        <bgColor indexed="64"/>
      </patternFill>
    </fill>
    <fill>
      <patternFill patternType="solid">
        <fgColor theme="0" tint="-0.34998626667073579"/>
        <bgColor indexed="64"/>
      </patternFill>
    </fill>
    <fill>
      <patternFill patternType="solid">
        <fgColor theme="0" tint="-0.249977111117893"/>
        <bgColor indexed="64"/>
      </patternFill>
    </fill>
  </fills>
  <borders count="28">
    <border>
      <left/>
      <right/>
      <top/>
      <bottom/>
      <diagonal/>
    </border>
    <border>
      <left style="medium">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thick">
        <color indexed="64"/>
      </bottom>
      <diagonal/>
    </border>
    <border>
      <left style="thick">
        <color indexed="64"/>
      </left>
      <right style="thick">
        <color indexed="64"/>
      </right>
      <top style="medium">
        <color indexed="64"/>
      </top>
      <bottom/>
      <diagonal/>
    </border>
    <border>
      <left style="thick">
        <color indexed="64"/>
      </left>
      <right style="thick">
        <color indexed="64"/>
      </right>
      <top style="thick">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40">
    <xf numFmtId="0" fontId="0" fillId="0" borderId="0" xfId="0"/>
    <xf numFmtId="1" fontId="3" fillId="0" borderId="0" xfId="1" applyNumberFormat="1" applyFont="1" applyAlignment="1" applyProtection="1">
      <alignment horizontal="center"/>
    </xf>
    <xf numFmtId="43" fontId="3" fillId="0" borderId="0" xfId="1" applyFont="1" applyAlignment="1" applyProtection="1">
      <alignment horizontal="center"/>
    </xf>
    <xf numFmtId="0" fontId="3" fillId="0" borderId="0" xfId="0" applyFont="1" applyAlignment="1">
      <alignment horizontal="center"/>
    </xf>
    <xf numFmtId="1" fontId="2" fillId="0" borderId="0" xfId="1" applyNumberFormat="1" applyFont="1" applyAlignment="1" applyProtection="1">
      <alignment horizontal="center"/>
    </xf>
    <xf numFmtId="43" fontId="2" fillId="0" borderId="0" xfId="1" applyFont="1" applyAlignment="1" applyProtection="1">
      <alignment horizontal="center"/>
    </xf>
    <xf numFmtId="0" fontId="2" fillId="0" borderId="0" xfId="0" applyFont="1" applyAlignment="1">
      <alignment horizontal="center"/>
    </xf>
    <xf numFmtId="43" fontId="0" fillId="0" borderId="0" xfId="1" applyFont="1" applyAlignment="1" applyProtection="1">
      <alignment horizontal="right"/>
    </xf>
    <xf numFmtId="43" fontId="2" fillId="0" borderId="0" xfId="1" applyFont="1" applyAlignment="1" applyProtection="1">
      <alignment horizontal="right"/>
    </xf>
    <xf numFmtId="168" fontId="11" fillId="0" borderId="0" xfId="1" applyNumberFormat="1" applyFont="1" applyAlignment="1" applyProtection="1">
      <alignment horizontal="right"/>
    </xf>
    <xf numFmtId="1" fontId="0" fillId="0" borderId="0" xfId="1" applyNumberFormat="1" applyFont="1" applyAlignment="1" applyProtection="1">
      <alignment horizontal="center"/>
    </xf>
    <xf numFmtId="43" fontId="0" fillId="0" borderId="0" xfId="1" applyFont="1" applyProtection="1"/>
    <xf numFmtId="43" fontId="0" fillId="0" borderId="0" xfId="1" applyFont="1" applyAlignment="1" applyProtection="1">
      <alignment horizontal="center"/>
    </xf>
    <xf numFmtId="0" fontId="0" fillId="0" borderId="0" xfId="0" applyAlignment="1">
      <alignment horizontal="center"/>
    </xf>
    <xf numFmtId="1" fontId="0" fillId="2" borderId="1" xfId="1" applyNumberFormat="1" applyFont="1" applyFill="1" applyBorder="1" applyAlignment="1" applyProtection="1">
      <alignment horizontal="center"/>
    </xf>
    <xf numFmtId="43" fontId="0" fillId="2" borderId="0" xfId="1" applyFont="1" applyFill="1" applyBorder="1" applyProtection="1"/>
    <xf numFmtId="43" fontId="0" fillId="2" borderId="0" xfId="1" applyFont="1" applyFill="1" applyBorder="1" applyAlignment="1" applyProtection="1">
      <alignment horizontal="center"/>
    </xf>
    <xf numFmtId="43" fontId="6" fillId="2" borderId="0" xfId="1" applyFont="1" applyFill="1" applyBorder="1" applyAlignment="1" applyProtection="1">
      <alignment horizontal="center"/>
    </xf>
    <xf numFmtId="43" fontId="0" fillId="0" borderId="0" xfId="1" applyFont="1" applyBorder="1" applyProtection="1"/>
    <xf numFmtId="164" fontId="9" fillId="0" borderId="0" xfId="1" applyNumberFormat="1" applyFont="1" applyAlignment="1" applyProtection="1">
      <alignment horizontal="center"/>
    </xf>
    <xf numFmtId="164" fontId="0" fillId="0" borderId="0" xfId="1" applyNumberFormat="1" applyFont="1" applyAlignment="1" applyProtection="1">
      <alignment horizontal="center"/>
    </xf>
    <xf numFmtId="3" fontId="0" fillId="0" borderId="0" xfId="1" applyNumberFormat="1" applyFont="1" applyAlignment="1" applyProtection="1">
      <alignment horizontal="center"/>
    </xf>
    <xf numFmtId="167" fontId="6" fillId="0" borderId="0" xfId="0" applyNumberFormat="1" applyFont="1" applyAlignment="1">
      <alignment horizontal="center"/>
    </xf>
    <xf numFmtId="1" fontId="0" fillId="0" borderId="0" xfId="0" applyNumberFormat="1" applyAlignment="1">
      <alignment horizontal="center"/>
    </xf>
    <xf numFmtId="1" fontId="0" fillId="2" borderId="0" xfId="1" applyNumberFormat="1" applyFont="1" applyFill="1" applyBorder="1" applyAlignment="1" applyProtection="1">
      <alignment horizontal="center"/>
    </xf>
    <xf numFmtId="1" fontId="2" fillId="0" borderId="0" xfId="1" applyNumberFormat="1" applyFont="1" applyBorder="1" applyAlignment="1" applyProtection="1">
      <alignment horizontal="center"/>
    </xf>
    <xf numFmtId="1" fontId="0" fillId="0" borderId="0" xfId="1" applyNumberFormat="1" applyFont="1" applyBorder="1" applyAlignment="1" applyProtection="1">
      <alignment horizontal="center"/>
    </xf>
    <xf numFmtId="1" fontId="0" fillId="0" borderId="0" xfId="1" applyNumberFormat="1" applyFont="1" applyFill="1" applyBorder="1" applyAlignment="1" applyProtection="1">
      <alignment horizontal="center"/>
    </xf>
    <xf numFmtId="0" fontId="0" fillId="0" borderId="0" xfId="0" applyProtection="1">
      <protection locked="0"/>
    </xf>
    <xf numFmtId="170" fontId="17" fillId="0" borderId="0" xfId="0" applyNumberFormat="1" applyFont="1"/>
    <xf numFmtId="0" fontId="2" fillId="0" borderId="0" xfId="0" applyFont="1"/>
    <xf numFmtId="0" fontId="3" fillId="0" borderId="0" xfId="0" applyFont="1"/>
    <xf numFmtId="0" fontId="2" fillId="0" borderId="0" xfId="0" applyFont="1" applyAlignment="1">
      <alignment horizontal="right"/>
    </xf>
    <xf numFmtId="0" fontId="6" fillId="0" borderId="0" xfId="0" applyFont="1"/>
    <xf numFmtId="1" fontId="0" fillId="0" borderId="0" xfId="0" applyNumberFormat="1" applyAlignment="1" applyProtection="1">
      <alignment horizontal="center"/>
      <protection locked="0"/>
    </xf>
    <xf numFmtId="0" fontId="12" fillId="0" borderId="0" xfId="0" applyFont="1" applyAlignment="1" applyProtection="1">
      <alignment horizontal="center"/>
      <protection locked="0"/>
    </xf>
    <xf numFmtId="0" fontId="0" fillId="0" borderId="0" xfId="0" applyAlignment="1" applyProtection="1">
      <alignment horizontal="center"/>
      <protection locked="0"/>
    </xf>
    <xf numFmtId="1" fontId="1" fillId="0" borderId="0" xfId="0" applyNumberFormat="1" applyFont="1" applyAlignment="1" applyProtection="1">
      <alignment horizontal="center"/>
      <protection locked="0"/>
    </xf>
    <xf numFmtId="0" fontId="20" fillId="0" borderId="0" xfId="0" applyFont="1"/>
    <xf numFmtId="0" fontId="21" fillId="0" borderId="0" xfId="0" applyFont="1"/>
    <xf numFmtId="0" fontId="22" fillId="0" borderId="0" xfId="0" applyFont="1"/>
    <xf numFmtId="0" fontId="23" fillId="0" borderId="0" xfId="0" applyFont="1"/>
    <xf numFmtId="0" fontId="22" fillId="0" borderId="0" xfId="0" applyFont="1" applyProtection="1">
      <protection locked="0"/>
    </xf>
    <xf numFmtId="0" fontId="24" fillId="0" borderId="0" xfId="0" applyFont="1" applyAlignment="1" applyProtection="1">
      <alignment horizontal="center"/>
      <protection locked="0"/>
    </xf>
    <xf numFmtId="173" fontId="1" fillId="0" borderId="0" xfId="0" applyNumberFormat="1" applyFont="1" applyAlignment="1" applyProtection="1">
      <alignment horizontal="right"/>
      <protection locked="0"/>
    </xf>
    <xf numFmtId="0" fontId="16" fillId="0" borderId="0" xfId="0" applyFont="1" applyAlignment="1">
      <alignment horizontal="center"/>
    </xf>
    <xf numFmtId="0" fontId="16" fillId="0" borderId="0" xfId="0" applyFont="1"/>
    <xf numFmtId="0" fontId="4" fillId="0" borderId="0" xfId="0" applyFont="1" applyAlignment="1">
      <alignment horizontal="center"/>
    </xf>
    <xf numFmtId="0" fontId="4" fillId="0" borderId="0" xfId="0" applyFont="1"/>
    <xf numFmtId="15" fontId="4" fillId="0" borderId="0" xfId="0" applyNumberFormat="1" applyFont="1" applyAlignment="1">
      <alignment horizontal="center"/>
    </xf>
    <xf numFmtId="0" fontId="26" fillId="0" borderId="0" xfId="0" applyFont="1" applyAlignment="1">
      <alignment horizontal="center"/>
    </xf>
    <xf numFmtId="0" fontId="26" fillId="0" borderId="0" xfId="0" applyFont="1"/>
    <xf numFmtId="0" fontId="27" fillId="0" borderId="0" xfId="0" applyFont="1"/>
    <xf numFmtId="3" fontId="26" fillId="0" borderId="0" xfId="0" applyNumberFormat="1" applyFont="1" applyAlignment="1">
      <alignment horizontal="center"/>
    </xf>
    <xf numFmtId="169" fontId="26" fillId="0" borderId="0" xfId="0" applyNumberFormat="1" applyFont="1" applyAlignment="1">
      <alignment horizontal="center"/>
    </xf>
    <xf numFmtId="3" fontId="14" fillId="0" borderId="0" xfId="0" applyNumberFormat="1" applyFont="1" applyAlignment="1">
      <alignment horizontal="center"/>
    </xf>
    <xf numFmtId="3" fontId="26" fillId="0" borderId="0" xfId="0" applyNumberFormat="1" applyFont="1" applyAlignment="1">
      <alignment horizontal="left"/>
    </xf>
    <xf numFmtId="3" fontId="16" fillId="0" borderId="0" xfId="0" applyNumberFormat="1" applyFont="1" applyAlignment="1">
      <alignment horizontal="center"/>
    </xf>
    <xf numFmtId="167" fontId="27" fillId="0" borderId="0" xfId="0" applyNumberFormat="1" applyFont="1" applyAlignment="1">
      <alignment horizontal="center"/>
    </xf>
    <xf numFmtId="167" fontId="14" fillId="0" borderId="0" xfId="0" applyNumberFormat="1" applyFont="1" applyAlignment="1">
      <alignment horizontal="center"/>
    </xf>
    <xf numFmtId="0" fontId="26" fillId="0" borderId="0" xfId="0" applyFont="1" applyProtection="1">
      <protection locked="0"/>
    </xf>
    <xf numFmtId="0" fontId="13" fillId="0" borderId="0" xfId="0" applyFont="1" applyAlignment="1" applyProtection="1">
      <alignment horizontal="center"/>
      <protection locked="0"/>
    </xf>
    <xf numFmtId="0" fontId="14" fillId="0" borderId="0" xfId="0" applyFont="1" applyAlignment="1" applyProtection="1">
      <alignment horizontal="center" vertical="center" wrapText="1"/>
      <protection locked="0"/>
    </xf>
    <xf numFmtId="0" fontId="4" fillId="0" borderId="0" xfId="0" applyFont="1" applyProtection="1">
      <protection locked="0"/>
    </xf>
    <xf numFmtId="167" fontId="14" fillId="0" borderId="0" xfId="0" applyNumberFormat="1" applyFont="1" applyAlignment="1" applyProtection="1">
      <alignment horizontal="center"/>
      <protection locked="0"/>
    </xf>
    <xf numFmtId="4" fontId="26" fillId="0" borderId="0" xfId="0" applyNumberFormat="1" applyFont="1" applyProtection="1">
      <protection locked="0"/>
    </xf>
    <xf numFmtId="0" fontId="26" fillId="0" borderId="0" xfId="0" applyFont="1" applyAlignment="1" applyProtection="1">
      <alignment horizontal="center"/>
      <protection locked="0"/>
    </xf>
    <xf numFmtId="170" fontId="17" fillId="0" borderId="0" xfId="1" applyNumberFormat="1" applyFont="1" applyAlignment="1" applyProtection="1">
      <alignment horizontal="right"/>
    </xf>
    <xf numFmtId="1" fontId="14" fillId="0" borderId="0" xfId="0" applyNumberFormat="1" applyFont="1" applyAlignment="1" applyProtection="1">
      <alignment horizontal="right"/>
      <protection locked="0"/>
    </xf>
    <xf numFmtId="0" fontId="28" fillId="0" borderId="0" xfId="0" applyFont="1"/>
    <xf numFmtId="0" fontId="29" fillId="0" borderId="0" xfId="0" applyFont="1"/>
    <xf numFmtId="0" fontId="30" fillId="0" borderId="0" xfId="0" applyFont="1"/>
    <xf numFmtId="0" fontId="31" fillId="0" borderId="0" xfId="0" applyFont="1"/>
    <xf numFmtId="165" fontId="30" fillId="0" borderId="0" xfId="0" applyNumberFormat="1" applyFont="1"/>
    <xf numFmtId="0" fontId="32" fillId="0" borderId="0" xfId="0" applyFont="1"/>
    <xf numFmtId="0" fontId="33" fillId="0" borderId="0" xfId="0" applyFont="1" applyAlignment="1">
      <alignment horizontal="center"/>
    </xf>
    <xf numFmtId="0" fontId="34" fillId="0" borderId="0" xfId="0" applyFont="1" applyAlignment="1">
      <alignment horizontal="center"/>
    </xf>
    <xf numFmtId="0" fontId="34" fillId="0" borderId="0" xfId="0" applyFont="1"/>
    <xf numFmtId="0" fontId="7" fillId="0" borderId="0" xfId="0" applyFont="1"/>
    <xf numFmtId="15" fontId="34" fillId="0" borderId="0" xfId="0" applyNumberFormat="1" applyFont="1"/>
    <xf numFmtId="1" fontId="34" fillId="0" borderId="0" xfId="0" applyNumberFormat="1" applyFont="1" applyAlignment="1">
      <alignment horizontal="center"/>
    </xf>
    <xf numFmtId="14" fontId="34" fillId="0" borderId="0" xfId="0" applyNumberFormat="1" applyFont="1" applyAlignment="1">
      <alignment horizontal="center"/>
    </xf>
    <xf numFmtId="171" fontId="34" fillId="0" borderId="0" xfId="0" applyNumberFormat="1" applyFont="1"/>
    <xf numFmtId="165" fontId="34" fillId="0" borderId="0" xfId="0" applyNumberFormat="1" applyFont="1" applyAlignment="1">
      <alignment horizontal="right"/>
    </xf>
    <xf numFmtId="165" fontId="34" fillId="0" borderId="0" xfId="0" applyNumberFormat="1" applyFont="1"/>
    <xf numFmtId="0" fontId="34" fillId="0" borderId="0" xfId="0" applyFont="1" applyAlignment="1">
      <alignment horizontal="right"/>
    </xf>
    <xf numFmtId="0" fontId="33" fillId="0" borderId="0" xfId="0" applyFont="1"/>
    <xf numFmtId="0" fontId="34" fillId="0" borderId="0" xfId="0" applyFont="1" applyAlignment="1">
      <alignment horizontal="left"/>
    </xf>
    <xf numFmtId="43" fontId="34" fillId="0" borderId="0" xfId="0" applyNumberFormat="1" applyFont="1"/>
    <xf numFmtId="2" fontId="34" fillId="0" borderId="0" xfId="0" applyNumberFormat="1" applyFont="1"/>
    <xf numFmtId="172" fontId="34" fillId="0" borderId="0" xfId="0" applyNumberFormat="1" applyFont="1"/>
    <xf numFmtId="3" fontId="7" fillId="0" borderId="0" xfId="0" applyNumberFormat="1" applyFont="1" applyAlignment="1">
      <alignment horizontal="center"/>
    </xf>
    <xf numFmtId="43" fontId="29" fillId="0" borderId="0" xfId="1" applyFont="1" applyFill="1" applyBorder="1" applyAlignment="1" applyProtection="1"/>
    <xf numFmtId="3" fontId="29" fillId="0" borderId="0" xfId="1" applyNumberFormat="1" applyFont="1" applyAlignment="1" applyProtection="1">
      <alignment horizontal="center"/>
    </xf>
    <xf numFmtId="167" fontId="34" fillId="0" borderId="0" xfId="0" applyNumberFormat="1" applyFont="1"/>
    <xf numFmtId="43" fontId="34" fillId="0" borderId="0" xfId="1" applyFont="1" applyAlignment="1" applyProtection="1"/>
    <xf numFmtId="167" fontId="34" fillId="0" borderId="0" xfId="1" applyNumberFormat="1" applyFont="1" applyAlignment="1" applyProtection="1"/>
    <xf numFmtId="167" fontId="30" fillId="0" borderId="0" xfId="0" applyNumberFormat="1" applyFont="1"/>
    <xf numFmtId="43" fontId="30" fillId="0" borderId="0" xfId="1" applyFont="1" applyAlignment="1" applyProtection="1"/>
    <xf numFmtId="167" fontId="30" fillId="0" borderId="0" xfId="1" applyNumberFormat="1" applyFont="1" applyBorder="1" applyAlignment="1" applyProtection="1"/>
    <xf numFmtId="43" fontId="7" fillId="0" borderId="2" xfId="1" applyFont="1" applyBorder="1" applyAlignment="1" applyProtection="1"/>
    <xf numFmtId="167" fontId="30" fillId="0" borderId="2" xfId="0" applyNumberFormat="1" applyFont="1" applyBorder="1"/>
    <xf numFmtId="0" fontId="35" fillId="0" borderId="0" xfId="0" applyFont="1"/>
    <xf numFmtId="4" fontId="34" fillId="0" borderId="0" xfId="0" applyNumberFormat="1" applyFont="1"/>
    <xf numFmtId="167" fontId="34" fillId="0" borderId="0" xfId="0" applyNumberFormat="1" applyFont="1" applyAlignment="1">
      <alignment horizontal="right"/>
    </xf>
    <xf numFmtId="0" fontId="34" fillId="0" borderId="0" xfId="0" applyFont="1" applyProtection="1">
      <protection locked="0"/>
    </xf>
    <xf numFmtId="0" fontId="7" fillId="0" borderId="0" xfId="0" applyFont="1" applyAlignment="1" applyProtection="1">
      <alignment horizontal="center"/>
      <protection locked="0"/>
    </xf>
    <xf numFmtId="0" fontId="25" fillId="0" borderId="0" xfId="0" applyFont="1" applyAlignment="1" applyProtection="1">
      <alignment horizontal="center"/>
      <protection locked="0"/>
    </xf>
    <xf numFmtId="167" fontId="7" fillId="0" borderId="0" xfId="0" applyNumberFormat="1"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167" fontId="36" fillId="0" borderId="0" xfId="1" applyNumberFormat="1" applyFont="1" applyAlignment="1" applyProtection="1">
      <alignment horizontal="right"/>
      <protection locked="0"/>
    </xf>
    <xf numFmtId="171" fontId="36" fillId="0" borderId="0" xfId="0" applyNumberFormat="1" applyFont="1" applyAlignment="1" applyProtection="1">
      <alignment horizontal="center"/>
      <protection locked="0"/>
    </xf>
    <xf numFmtId="167" fontId="36" fillId="0" borderId="2" xfId="1" applyNumberFormat="1" applyFont="1" applyBorder="1" applyAlignment="1" applyProtection="1">
      <alignment horizontal="right"/>
      <protection locked="0"/>
    </xf>
    <xf numFmtId="167" fontId="7" fillId="0" borderId="2" xfId="0" applyNumberFormat="1" applyFont="1" applyBorder="1" applyAlignment="1" applyProtection="1">
      <alignment horizontal="center"/>
      <protection locked="0"/>
    </xf>
    <xf numFmtId="4" fontId="34" fillId="0" borderId="0" xfId="0" applyNumberFormat="1" applyFont="1" applyProtection="1">
      <protection locked="0"/>
    </xf>
    <xf numFmtId="0" fontId="25" fillId="0" borderId="0" xfId="0" applyFont="1" applyAlignment="1" applyProtection="1">
      <alignment horizontal="left"/>
      <protection locked="0"/>
    </xf>
    <xf numFmtId="174" fontId="17" fillId="0" borderId="0" xfId="1" applyNumberFormat="1" applyFont="1" applyAlignment="1" applyProtection="1"/>
    <xf numFmtId="43" fontId="39" fillId="0" borderId="0" xfId="1" applyFont="1" applyAlignment="1" applyProtection="1">
      <alignment horizontal="right"/>
    </xf>
    <xf numFmtId="0" fontId="6" fillId="0" borderId="0" xfId="0" applyFont="1" applyAlignment="1">
      <alignment horizontal="center"/>
    </xf>
    <xf numFmtId="3" fontId="0" fillId="0" borderId="0" xfId="0" applyNumberFormat="1" applyAlignment="1">
      <alignment horizontal="center"/>
    </xf>
    <xf numFmtId="169" fontId="0" fillId="0" borderId="0" xfId="0" applyNumberFormat="1" applyAlignment="1">
      <alignment horizontal="center"/>
    </xf>
    <xf numFmtId="3" fontId="3" fillId="0" borderId="0" xfId="0" applyNumberFormat="1" applyFont="1" applyAlignment="1">
      <alignment horizontal="center"/>
    </xf>
    <xf numFmtId="175" fontId="11" fillId="0" borderId="0" xfId="0" applyNumberFormat="1" applyFont="1" applyAlignment="1">
      <alignment horizontal="center"/>
    </xf>
    <xf numFmtId="167" fontId="2" fillId="0" borderId="0" xfId="1" applyNumberFormat="1" applyFont="1" applyBorder="1" applyAlignment="1" applyProtection="1">
      <alignment horizontal="center"/>
    </xf>
    <xf numFmtId="1" fontId="37" fillId="0" borderId="0" xfId="0" applyNumberFormat="1" applyFont="1" applyAlignment="1">
      <alignment horizontal="center"/>
    </xf>
    <xf numFmtId="1" fontId="37" fillId="0" borderId="0" xfId="0" applyNumberFormat="1" applyFont="1" applyAlignment="1">
      <alignment horizontal="left"/>
    </xf>
    <xf numFmtId="43" fontId="9" fillId="0" borderId="0" xfId="1" applyFont="1" applyFill="1" applyBorder="1" applyAlignment="1" applyProtection="1">
      <alignment horizontal="center"/>
      <protection locked="0"/>
    </xf>
    <xf numFmtId="43" fontId="37" fillId="0" borderId="0" xfId="1" applyFont="1" applyAlignment="1" applyProtection="1"/>
    <xf numFmtId="1" fontId="14" fillId="0" borderId="0" xfId="1" applyNumberFormat="1" applyFont="1" applyAlignment="1" applyProtection="1"/>
    <xf numFmtId="43" fontId="38" fillId="0" borderId="0" xfId="1" applyFont="1" applyAlignment="1" applyProtection="1">
      <alignment horizontal="right"/>
    </xf>
    <xf numFmtId="43" fontId="37" fillId="0" borderId="3" xfId="1" applyFont="1" applyBorder="1" applyProtection="1"/>
    <xf numFmtId="43" fontId="37" fillId="0" borderId="3" xfId="1" applyFont="1" applyBorder="1" applyAlignment="1" applyProtection="1">
      <alignment vertical="top" wrapText="1"/>
    </xf>
    <xf numFmtId="9" fontId="37" fillId="3" borderId="3" xfId="1" applyNumberFormat="1" applyFont="1" applyFill="1" applyBorder="1" applyAlignment="1" applyProtection="1">
      <alignment horizontal="center"/>
      <protection locked="0"/>
    </xf>
    <xf numFmtId="175" fontId="37" fillId="3" borderId="3" xfId="1" applyNumberFormat="1" applyFont="1" applyFill="1" applyBorder="1" applyAlignment="1" applyProtection="1">
      <alignment horizontal="center"/>
      <protection locked="0"/>
    </xf>
    <xf numFmtId="175" fontId="37" fillId="0" borderId="3" xfId="1" applyNumberFormat="1" applyFont="1" applyBorder="1" applyAlignment="1" applyProtection="1">
      <alignment horizontal="center"/>
    </xf>
    <xf numFmtId="43" fontId="37" fillId="0" borderId="3" xfId="1" applyFont="1" applyBorder="1" applyAlignment="1" applyProtection="1">
      <alignment horizontal="left"/>
    </xf>
    <xf numFmtId="175" fontId="37" fillId="0" borderId="4" xfId="1" applyNumberFormat="1" applyFont="1" applyBorder="1" applyAlignment="1" applyProtection="1">
      <alignment horizontal="center"/>
    </xf>
    <xf numFmtId="43" fontId="8" fillId="0" borderId="5" xfId="1" applyFont="1" applyBorder="1" applyAlignment="1" applyProtection="1">
      <alignment horizontal="left"/>
    </xf>
    <xf numFmtId="175" fontId="37" fillId="2" borderId="5" xfId="1" applyNumberFormat="1" applyFont="1" applyFill="1" applyBorder="1" applyAlignment="1" applyProtection="1">
      <alignment horizontal="center"/>
    </xf>
    <xf numFmtId="166" fontId="37" fillId="0" borderId="3" xfId="1" applyNumberFormat="1" applyFont="1" applyBorder="1" applyAlignment="1" applyProtection="1">
      <alignment horizontal="left"/>
    </xf>
    <xf numFmtId="176" fontId="8" fillId="0" borderId="0" xfId="1" applyNumberFormat="1" applyFont="1" applyBorder="1" applyAlignment="1" applyProtection="1">
      <alignment horizontal="center"/>
    </xf>
    <xf numFmtId="167" fontId="37" fillId="0" borderId="0" xfId="1" applyNumberFormat="1" applyFont="1" applyAlignment="1" applyProtection="1">
      <alignment horizontal="center"/>
    </xf>
    <xf numFmtId="43" fontId="8" fillId="0" borderId="3" xfId="1" applyFont="1" applyFill="1" applyBorder="1" applyAlignment="1" applyProtection="1"/>
    <xf numFmtId="43" fontId="8" fillId="0" borderId="3" xfId="1" applyFont="1" applyFill="1" applyBorder="1" applyAlignment="1" applyProtection="1">
      <alignment horizontal="center"/>
    </xf>
    <xf numFmtId="43" fontId="37" fillId="0" borderId="3" xfId="1" applyFont="1" applyBorder="1" applyAlignment="1" applyProtection="1"/>
    <xf numFmtId="43" fontId="37" fillId="0" borderId="4" xfId="1" applyFont="1" applyBorder="1" applyAlignment="1" applyProtection="1"/>
    <xf numFmtId="43" fontId="8" fillId="0" borderId="6" xfId="1" applyFont="1" applyBorder="1" applyAlignment="1" applyProtection="1"/>
    <xf numFmtId="175" fontId="8" fillId="6" borderId="7" xfId="1" applyNumberFormat="1" applyFont="1" applyFill="1" applyBorder="1" applyAlignment="1" applyProtection="1">
      <alignment horizontal="center"/>
    </xf>
    <xf numFmtId="43" fontId="8" fillId="0" borderId="8" xfId="1" applyFont="1" applyBorder="1" applyAlignment="1" applyProtection="1"/>
    <xf numFmtId="165" fontId="8" fillId="6" borderId="8" xfId="1" applyNumberFormat="1" applyFont="1" applyFill="1" applyBorder="1" applyAlignment="1" applyProtection="1">
      <alignment horizontal="center"/>
    </xf>
    <xf numFmtId="1" fontId="25" fillId="4" borderId="9" xfId="1" applyNumberFormat="1" applyFont="1" applyFill="1" applyBorder="1" applyAlignment="1" applyProtection="1">
      <alignment horizontal="center"/>
    </xf>
    <xf numFmtId="1" fontId="25" fillId="4" borderId="0" xfId="1" applyNumberFormat="1" applyFont="1" applyFill="1" applyAlignment="1" applyProtection="1">
      <alignment horizontal="center"/>
    </xf>
    <xf numFmtId="43" fontId="6" fillId="0" borderId="3" xfId="1" applyFont="1" applyBorder="1" applyAlignment="1" applyProtection="1">
      <alignment horizontal="left" wrapText="1"/>
    </xf>
    <xf numFmtId="3" fontId="41" fillId="0" borderId="0" xfId="0" applyNumberFormat="1" applyFont="1" applyAlignment="1">
      <alignment horizontal="center"/>
    </xf>
    <xf numFmtId="175" fontId="37" fillId="3" borderId="5" xfId="1" applyNumberFormat="1" applyFont="1" applyFill="1" applyBorder="1" applyAlignment="1" applyProtection="1">
      <alignment horizontal="center"/>
      <protection locked="0"/>
    </xf>
    <xf numFmtId="43" fontId="40" fillId="0" borderId="0" xfId="1" applyFont="1" applyBorder="1" applyAlignment="1" applyProtection="1"/>
    <xf numFmtId="178" fontId="22" fillId="0" borderId="0" xfId="0" applyNumberFormat="1" applyFont="1" applyProtection="1">
      <protection locked="0"/>
    </xf>
    <xf numFmtId="1" fontId="3" fillId="7" borderId="0" xfId="1" applyNumberFormat="1" applyFont="1" applyFill="1" applyAlignment="1" applyProtection="1">
      <alignment horizontal="center"/>
    </xf>
    <xf numFmtId="1" fontId="42" fillId="7" borderId="0" xfId="1" applyNumberFormat="1" applyFont="1" applyFill="1" applyAlignment="1" applyProtection="1">
      <alignment horizontal="center"/>
    </xf>
    <xf numFmtId="1" fontId="2" fillId="7" borderId="0" xfId="1" applyNumberFormat="1" applyFont="1" applyFill="1" applyAlignment="1" applyProtection="1">
      <alignment horizontal="center"/>
    </xf>
    <xf numFmtId="1" fontId="4" fillId="7" borderId="0" xfId="1" applyNumberFormat="1" applyFont="1" applyFill="1" applyAlignment="1" applyProtection="1">
      <alignment horizontal="center"/>
    </xf>
    <xf numFmtId="166" fontId="6" fillId="0" borderId="3" xfId="1" applyNumberFormat="1" applyFont="1" applyBorder="1" applyAlignment="1" applyProtection="1">
      <alignment horizontal="left"/>
    </xf>
    <xf numFmtId="165" fontId="6" fillId="0" borderId="0" xfId="0" applyNumberFormat="1" applyFont="1" applyAlignment="1">
      <alignment horizontal="center"/>
    </xf>
    <xf numFmtId="165" fontId="6" fillId="0" borderId="0" xfId="1" applyNumberFormat="1" applyFont="1" applyAlignment="1" applyProtection="1">
      <alignment horizontal="center"/>
    </xf>
    <xf numFmtId="175" fontId="9" fillId="5" borderId="3" xfId="1" applyNumberFormat="1" applyFont="1" applyFill="1" applyBorder="1" applyAlignment="1" applyProtection="1">
      <alignment horizontal="center"/>
      <protection locked="0"/>
    </xf>
    <xf numFmtId="1" fontId="25" fillId="4" borderId="0" xfId="1" applyNumberFormat="1" applyFont="1" applyFill="1" applyAlignment="1" applyProtection="1">
      <alignment horizontal="center" vertical="center"/>
    </xf>
    <xf numFmtId="1" fontId="25" fillId="4" borderId="1" xfId="1" applyNumberFormat="1" applyFont="1" applyFill="1" applyBorder="1" applyAlignment="1" applyProtection="1">
      <alignment horizontal="center" vertical="center"/>
    </xf>
    <xf numFmtId="3" fontId="19" fillId="4" borderId="0" xfId="0" applyNumberFormat="1" applyFont="1" applyFill="1" applyAlignment="1">
      <alignment horizontal="center" vertical="center" wrapText="1"/>
    </xf>
    <xf numFmtId="1" fontId="10" fillId="3" borderId="1" xfId="1" applyNumberFormat="1" applyFont="1" applyFill="1" applyBorder="1" applyAlignment="1" applyProtection="1">
      <alignment horizontal="center" wrapText="1"/>
    </xf>
    <xf numFmtId="175" fontId="37" fillId="0" borderId="3" xfId="1" applyNumberFormat="1" applyFont="1" applyFill="1" applyBorder="1" applyAlignment="1" applyProtection="1">
      <alignment horizontal="center"/>
    </xf>
    <xf numFmtId="167" fontId="6" fillId="7" borderId="0" xfId="1" applyNumberFormat="1" applyFont="1" applyFill="1" applyBorder="1" applyAlignment="1" applyProtection="1">
      <alignment horizontal="right"/>
    </xf>
    <xf numFmtId="10" fontId="6" fillId="7" borderId="0" xfId="1" applyNumberFormat="1" applyFont="1" applyFill="1" applyBorder="1" applyAlignment="1" applyProtection="1">
      <alignment horizontal="right"/>
    </xf>
    <xf numFmtId="43" fontId="6" fillId="0" borderId="18" xfId="1" applyFont="1" applyBorder="1" applyAlignment="1" applyProtection="1"/>
    <xf numFmtId="165" fontId="6" fillId="0" borderId="16" xfId="0" applyNumberFormat="1" applyFont="1" applyBorder="1" applyAlignment="1">
      <alignment horizontal="center"/>
    </xf>
    <xf numFmtId="43" fontId="6" fillId="0" borderId="19" xfId="1" applyFont="1" applyBorder="1" applyAlignment="1" applyProtection="1"/>
    <xf numFmtId="165" fontId="6" fillId="0" borderId="17" xfId="0" applyNumberFormat="1" applyFont="1" applyBorder="1" applyAlignment="1">
      <alignment horizontal="center"/>
    </xf>
    <xf numFmtId="167" fontId="6" fillId="7" borderId="0" xfId="0" applyNumberFormat="1" applyFont="1" applyFill="1" applyAlignment="1">
      <alignment horizontal="right"/>
    </xf>
    <xf numFmtId="43" fontId="8" fillId="0" borderId="7" xfId="1" applyFont="1" applyBorder="1" applyAlignment="1" applyProtection="1"/>
    <xf numFmtId="1" fontId="25" fillId="4" borderId="9" xfId="1" applyNumberFormat="1" applyFont="1" applyFill="1" applyBorder="1" applyAlignment="1" applyProtection="1">
      <alignment horizontal="center" vertical="center"/>
    </xf>
    <xf numFmtId="172" fontId="6" fillId="0" borderId="0" xfId="0" applyNumberFormat="1" applyFont="1" applyAlignment="1">
      <alignment horizontal="center"/>
    </xf>
    <xf numFmtId="177" fontId="37" fillId="0" borderId="0" xfId="0" applyNumberFormat="1" applyFont="1" applyAlignment="1">
      <alignment horizontal="right"/>
    </xf>
    <xf numFmtId="14" fontId="0" fillId="0" borderId="0" xfId="0" applyNumberFormat="1" applyAlignment="1">
      <alignment horizontal="center"/>
    </xf>
    <xf numFmtId="165" fontId="8" fillId="0" borderId="21" xfId="0" applyNumberFormat="1" applyFont="1" applyBorder="1" applyAlignment="1">
      <alignment horizontal="center"/>
    </xf>
    <xf numFmtId="0" fontId="11" fillId="0" borderId="0" xfId="0" applyFont="1" applyProtection="1">
      <protection hidden="1"/>
    </xf>
    <xf numFmtId="0" fontId="0" fillId="0" borderId="0" xfId="0" applyProtection="1">
      <protection hidden="1"/>
    </xf>
    <xf numFmtId="9" fontId="0" fillId="0" borderId="0" xfId="0" applyNumberFormat="1" applyProtection="1">
      <protection hidden="1"/>
    </xf>
    <xf numFmtId="170" fontId="37" fillId="0" borderId="3" xfId="0" applyNumberFormat="1" applyFont="1" applyBorder="1" applyAlignment="1">
      <alignment horizontal="left" vertical="center" wrapText="1"/>
    </xf>
    <xf numFmtId="1" fontId="37" fillId="5" borderId="3" xfId="0" applyNumberFormat="1" applyFont="1" applyFill="1" applyBorder="1" applyAlignment="1" applyProtection="1">
      <alignment horizontal="center" vertical="center"/>
      <protection locked="0"/>
    </xf>
    <xf numFmtId="1" fontId="37" fillId="0" borderId="3" xfId="0" applyNumberFormat="1" applyFont="1" applyBorder="1" applyAlignment="1">
      <alignment horizontal="left" vertical="center" wrapText="1"/>
    </xf>
    <xf numFmtId="0" fontId="40" fillId="0" borderId="0" xfId="0" applyFont="1" applyAlignment="1">
      <alignment vertical="center"/>
    </xf>
    <xf numFmtId="0" fontId="0" fillId="0" borderId="0" xfId="0" applyAlignment="1">
      <alignment horizontal="center" vertical="center"/>
    </xf>
    <xf numFmtId="1" fontId="37" fillId="0" borderId="3" xfId="0" applyNumberFormat="1" applyFont="1" applyBorder="1" applyAlignment="1">
      <alignment horizontal="left" vertical="center"/>
    </xf>
    <xf numFmtId="0" fontId="0" fillId="0" borderId="0" xfId="0" applyAlignment="1">
      <alignment vertical="center"/>
    </xf>
    <xf numFmtId="0" fontId="37" fillId="0" borderId="0" xfId="0" applyFont="1" applyAlignment="1">
      <alignment vertical="center"/>
    </xf>
    <xf numFmtId="1" fontId="6" fillId="5" borderId="3" xfId="0" applyNumberFormat="1" applyFont="1" applyFill="1" applyBorder="1" applyAlignment="1" applyProtection="1">
      <alignment horizontal="center" vertical="center"/>
      <protection locked="0"/>
    </xf>
    <xf numFmtId="0" fontId="44" fillId="0" borderId="0" xfId="0" applyFont="1"/>
    <xf numFmtId="43" fontId="6" fillId="0" borderId="0" xfId="1" applyFont="1" applyAlignment="1" applyProtection="1"/>
    <xf numFmtId="12" fontId="15" fillId="3" borderId="3" xfId="0" applyNumberFormat="1" applyFont="1" applyFill="1" applyBorder="1" applyAlignment="1" applyProtection="1">
      <alignment horizontal="center"/>
      <protection locked="0"/>
    </xf>
    <xf numFmtId="43" fontId="6" fillId="0" borderId="3" xfId="1" applyFont="1" applyBorder="1" applyAlignment="1" applyProtection="1">
      <alignment horizontal="left"/>
    </xf>
    <xf numFmtId="43" fontId="6" fillId="0" borderId="4" xfId="1" applyFont="1" applyBorder="1" applyAlignment="1" applyProtection="1">
      <alignment horizontal="left"/>
    </xf>
    <xf numFmtId="1" fontId="10" fillId="0" borderId="1" xfId="1" applyNumberFormat="1" applyFont="1" applyFill="1" applyBorder="1" applyAlignment="1" applyProtection="1">
      <alignment horizontal="center"/>
    </xf>
    <xf numFmtId="9" fontId="0" fillId="0" borderId="0" xfId="0" applyNumberFormat="1"/>
    <xf numFmtId="43" fontId="6" fillId="0" borderId="3" xfId="1" applyFont="1" applyBorder="1" applyProtection="1"/>
    <xf numFmtId="43" fontId="6" fillId="0" borderId="3" xfId="1" applyFont="1" applyBorder="1" applyAlignment="1" applyProtection="1"/>
    <xf numFmtId="1" fontId="8" fillId="0" borderId="12" xfId="0" applyNumberFormat="1" applyFont="1" applyBorder="1" applyAlignment="1">
      <alignment horizontal="center" vertical="center" wrapText="1"/>
    </xf>
    <xf numFmtId="1" fontId="8" fillId="0" borderId="13" xfId="0" applyNumberFormat="1" applyFont="1" applyBorder="1" applyAlignment="1">
      <alignment horizontal="center" vertical="center" wrapText="1"/>
    </xf>
    <xf numFmtId="1" fontId="8" fillId="0" borderId="3" xfId="0" applyNumberFormat="1" applyFont="1" applyBorder="1" applyAlignment="1">
      <alignment horizontal="center" vertical="center" wrapText="1"/>
    </xf>
    <xf numFmtId="170" fontId="8" fillId="0" borderId="22" xfId="0" applyNumberFormat="1" applyFont="1" applyBorder="1" applyAlignment="1">
      <alignment horizontal="center" vertical="center" wrapText="1"/>
    </xf>
    <xf numFmtId="170" fontId="8" fillId="0" borderId="23" xfId="0" applyNumberFormat="1" applyFont="1" applyBorder="1" applyAlignment="1">
      <alignment horizontal="center" vertical="center" wrapText="1"/>
    </xf>
    <xf numFmtId="170" fontId="8" fillId="0" borderId="24" xfId="0" applyNumberFormat="1" applyFont="1" applyBorder="1" applyAlignment="1">
      <alignment horizontal="center" vertical="center" wrapText="1"/>
    </xf>
    <xf numFmtId="170" fontId="8" fillId="0" borderId="25" xfId="0" applyNumberFormat="1" applyFont="1" applyBorder="1" applyAlignment="1">
      <alignment horizontal="center" vertical="center" wrapText="1"/>
    </xf>
    <xf numFmtId="170" fontId="8" fillId="0" borderId="26" xfId="0" applyNumberFormat="1" applyFont="1" applyBorder="1" applyAlignment="1">
      <alignment horizontal="center" vertical="center" wrapText="1"/>
    </xf>
    <xf numFmtId="170" fontId="8" fillId="0" borderId="27" xfId="0" applyNumberFormat="1" applyFont="1" applyBorder="1" applyAlignment="1">
      <alignment horizontal="center" vertical="center" wrapText="1"/>
    </xf>
    <xf numFmtId="0" fontId="25" fillId="4" borderId="1" xfId="0" applyFont="1" applyFill="1" applyBorder="1" applyAlignment="1">
      <alignment horizontal="left" vertical="center"/>
    </xf>
    <xf numFmtId="0" fontId="25" fillId="4" borderId="0" xfId="0" applyFont="1" applyFill="1" applyAlignment="1">
      <alignment horizontal="left" vertical="center"/>
    </xf>
    <xf numFmtId="43" fontId="25" fillId="4" borderId="0" xfId="1" applyFont="1" applyFill="1" applyAlignment="1" applyProtection="1">
      <alignment horizontal="left" vertical="center"/>
    </xf>
    <xf numFmtId="1" fontId="8" fillId="0" borderId="22" xfId="0" applyNumberFormat="1" applyFont="1" applyBorder="1" applyAlignment="1">
      <alignment horizontal="center" vertical="center"/>
    </xf>
    <xf numFmtId="1" fontId="8" fillId="0" borderId="23" xfId="0" applyNumberFormat="1" applyFont="1" applyBorder="1" applyAlignment="1">
      <alignment horizontal="center" vertical="center"/>
    </xf>
    <xf numFmtId="1" fontId="8" fillId="0" borderId="24" xfId="0" applyNumberFormat="1" applyFont="1" applyBorder="1" applyAlignment="1">
      <alignment horizontal="center" vertical="center"/>
    </xf>
    <xf numFmtId="1" fontId="8" fillId="0" borderId="25" xfId="0" applyNumberFormat="1" applyFont="1" applyBorder="1" applyAlignment="1">
      <alignment horizontal="center" vertical="center"/>
    </xf>
    <xf numFmtId="1" fontId="8" fillId="0" borderId="26" xfId="0" applyNumberFormat="1" applyFont="1" applyBorder="1" applyAlignment="1">
      <alignment horizontal="center" vertical="center"/>
    </xf>
    <xf numFmtId="1" fontId="8" fillId="0" borderId="27" xfId="0" applyNumberFormat="1" applyFont="1" applyBorder="1" applyAlignment="1">
      <alignment horizontal="center" vertical="center"/>
    </xf>
    <xf numFmtId="1" fontId="8" fillId="0" borderId="22" xfId="0" applyNumberFormat="1" applyFont="1" applyBorder="1" applyAlignment="1">
      <alignment horizontal="center" wrapText="1"/>
    </xf>
    <xf numFmtId="1" fontId="8" fillId="0" borderId="23" xfId="0" applyNumberFormat="1" applyFont="1" applyBorder="1" applyAlignment="1">
      <alignment horizontal="center" wrapText="1"/>
    </xf>
    <xf numFmtId="1" fontId="8" fillId="0" borderId="26" xfId="0" applyNumberFormat="1" applyFont="1" applyBorder="1" applyAlignment="1">
      <alignment horizontal="center" wrapText="1"/>
    </xf>
    <xf numFmtId="1" fontId="8" fillId="0" borderId="27" xfId="0" applyNumberFormat="1" applyFont="1" applyBorder="1" applyAlignment="1">
      <alignment horizontal="center" wrapText="1"/>
    </xf>
    <xf numFmtId="43" fontId="25" fillId="4" borderId="0" xfId="1" applyFont="1" applyFill="1" applyBorder="1" applyAlignment="1" applyProtection="1">
      <alignment horizontal="left" vertical="center"/>
    </xf>
    <xf numFmtId="3" fontId="19" fillId="4" borderId="10" xfId="0" applyNumberFormat="1" applyFont="1" applyFill="1" applyBorder="1" applyAlignment="1">
      <alignment horizontal="center" vertical="center" wrapText="1"/>
    </xf>
    <xf numFmtId="3" fontId="19" fillId="4" borderId="11" xfId="0" applyNumberFormat="1"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20" xfId="0" applyFont="1" applyFill="1" applyBorder="1" applyAlignment="1">
      <alignment horizontal="center" vertical="center" wrapText="1"/>
    </xf>
    <xf numFmtId="0" fontId="25" fillId="4" borderId="10" xfId="0" applyFont="1" applyFill="1" applyBorder="1" applyAlignment="1">
      <alignment horizontal="left" vertical="center"/>
    </xf>
    <xf numFmtId="1" fontId="25" fillId="4" borderId="10" xfId="1" applyNumberFormat="1" applyFont="1" applyFill="1" applyBorder="1" applyAlignment="1" applyProtection="1">
      <alignment horizontal="center" vertical="center"/>
    </xf>
    <xf numFmtId="1" fontId="25" fillId="4" borderId="0" xfId="1" applyNumberFormat="1" applyFont="1" applyFill="1" applyBorder="1" applyAlignment="1" applyProtection="1">
      <alignment horizontal="center" vertical="center"/>
    </xf>
    <xf numFmtId="1" fontId="25" fillId="4" borderId="1" xfId="1" applyNumberFormat="1" applyFont="1" applyFill="1" applyBorder="1" applyAlignment="1" applyProtection="1">
      <alignment horizontal="center" vertical="center"/>
    </xf>
    <xf numFmtId="1" fontId="43" fillId="4" borderId="0" xfId="1" applyNumberFormat="1" applyFont="1" applyFill="1" applyBorder="1" applyAlignment="1" applyProtection="1">
      <alignment horizontal="left" vertical="center"/>
    </xf>
    <xf numFmtId="1" fontId="37" fillId="0" borderId="12" xfId="1" applyNumberFormat="1" applyFont="1" applyBorder="1" applyAlignment="1" applyProtection="1">
      <alignment horizontal="center"/>
    </xf>
    <xf numFmtId="1" fontId="37" fillId="0" borderId="13" xfId="1" applyNumberFormat="1" applyFont="1" applyBorder="1" applyAlignment="1" applyProtection="1">
      <alignment horizontal="center"/>
    </xf>
    <xf numFmtId="43" fontId="6" fillId="0" borderId="0" xfId="1" applyFont="1" applyAlignment="1" applyProtection="1">
      <alignment vertical="top"/>
    </xf>
  </cellXfs>
  <cellStyles count="2">
    <cellStyle name="Comma" xfId="1" builtinId="3"/>
    <cellStyle name="Normal" xfId="0" builtinId="0"/>
  </cellStyles>
  <dxfs count="1">
    <dxf>
      <font>
        <b/>
        <i val="0"/>
        <strike val="0"/>
        <condense val="0"/>
        <extend val="0"/>
        <outline val="0"/>
        <shadow val="0"/>
        <u val="none"/>
        <vertAlign val="baseline"/>
        <sz val="10"/>
        <color indexed="9"/>
        <name val="Arial"/>
        <scheme val="none"/>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154782</xdr:colOff>
      <xdr:row>24</xdr:row>
      <xdr:rowOff>83344</xdr:rowOff>
    </xdr:from>
    <xdr:to>
      <xdr:col>1</xdr:col>
      <xdr:colOff>535782</xdr:colOff>
      <xdr:row>30</xdr:row>
      <xdr:rowOff>119063</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154782" y="7119938"/>
          <a:ext cx="2631281" cy="1190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de-DE" sz="1000" b="1" i="0" u="sng" strike="noStrike" baseline="0">
              <a:solidFill>
                <a:srgbClr val="000000"/>
              </a:solidFill>
              <a:latin typeface="Arial"/>
              <a:cs typeface="Arial"/>
            </a:rPr>
            <a:t>These are the maximum estimated figures</a:t>
          </a: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Your costs may be different depending on where you stay in Berlin and whether you have your dependent children with you. If you have any special needs and believe your costs will be higher than estimated by the School, please contact the US Loans Team immediately.</a:t>
          </a:r>
        </a:p>
      </xdr:txBody>
    </xdr:sp>
    <xdr:clientData/>
  </xdr:twoCellAnchor>
  <xdr:twoCellAnchor editAs="oneCell">
    <xdr:from>
      <xdr:col>0</xdr:col>
      <xdr:colOff>85725</xdr:colOff>
      <xdr:row>0</xdr:row>
      <xdr:rowOff>200025</xdr:rowOff>
    </xdr:from>
    <xdr:to>
      <xdr:col>2</xdr:col>
      <xdr:colOff>943610</xdr:colOff>
      <xdr:row>1</xdr:row>
      <xdr:rowOff>381000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200025"/>
          <a:ext cx="3947160" cy="5334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G6:G8" totalsRowShown="0" headerRowDxfId="0">
  <autoFilter ref="G6:G8" xr:uid="{00000000-0009-0000-0100-000001000000}"/>
  <tableColumns count="1">
    <tableColumn id="1" xr3:uid="{00000000-0010-0000-0000-000001000000}" name="Spalte1"/>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79"/>
  <sheetViews>
    <sheetView tabSelected="1" topLeftCell="A46" zoomScale="80" zoomScaleNormal="80" workbookViewId="0">
      <selection activeCell="E46" sqref="E46"/>
    </sheetView>
  </sheetViews>
  <sheetFormatPr defaultColWidth="9.140625" defaultRowHeight="12.75" x14ac:dyDescent="0.2"/>
  <cols>
    <col min="1" max="1" width="33.7109375" style="23" customWidth="1"/>
    <col min="2" max="2" width="11.5703125" style="23" customWidth="1"/>
    <col min="3" max="3" width="96.42578125" customWidth="1"/>
    <col min="4" max="4" width="29.42578125" style="13" customWidth="1"/>
    <col min="5" max="5" width="26" style="13" customWidth="1"/>
    <col min="6" max="6" width="8.42578125" style="50" customWidth="1"/>
    <col min="7" max="7" width="45.28515625" style="77" hidden="1" customWidth="1"/>
    <col min="8" max="8" width="62.28515625" style="77" hidden="1" customWidth="1"/>
    <col min="9" max="9" width="18.5703125" style="77" hidden="1" customWidth="1"/>
    <col min="10" max="10" width="20.85546875" style="77" hidden="1" customWidth="1"/>
    <col min="11" max="11" width="15.85546875" style="77" hidden="1" customWidth="1"/>
    <col min="12" max="12" width="20.5703125" style="77" hidden="1" customWidth="1"/>
    <col min="13" max="13" width="20.140625" style="77" hidden="1" customWidth="1"/>
    <col min="14" max="14" width="16.140625" style="77" hidden="1" customWidth="1"/>
    <col min="15" max="15" width="10.85546875" style="77" hidden="1" customWidth="1"/>
    <col min="16" max="16" width="7.5703125" style="77" hidden="1" customWidth="1"/>
    <col min="17" max="17" width="7.7109375" style="51" customWidth="1"/>
    <col min="18" max="18" width="5.42578125" style="51" customWidth="1"/>
    <col min="19" max="19" width="13.28515625" style="40" customWidth="1"/>
    <col min="20" max="24" width="9.140625" style="40" customWidth="1"/>
  </cols>
  <sheetData>
    <row r="1" spans="1:24" s="31" customFormat="1" ht="27.75" customHeight="1" x14ac:dyDescent="0.4">
      <c r="A1" s="1"/>
      <c r="B1" s="1"/>
      <c r="C1" s="129" t="s">
        <v>113</v>
      </c>
      <c r="D1" s="2"/>
      <c r="E1" s="3"/>
      <c r="F1" s="45"/>
      <c r="G1" s="70"/>
      <c r="H1" s="69"/>
      <c r="I1" s="69"/>
      <c r="J1" s="70"/>
      <c r="K1" s="70"/>
      <c r="L1" s="70"/>
      <c r="M1" s="70"/>
      <c r="N1" s="70"/>
      <c r="O1" s="70"/>
      <c r="P1" s="70"/>
      <c r="Q1" s="46"/>
      <c r="R1" s="46"/>
      <c r="S1" s="38"/>
      <c r="T1" s="38"/>
      <c r="U1" s="38"/>
      <c r="V1" s="38"/>
      <c r="W1" s="38"/>
      <c r="X1" s="38"/>
    </row>
    <row r="2" spans="1:24" s="30" customFormat="1" ht="30.75" customHeight="1" x14ac:dyDescent="0.4">
      <c r="A2" s="4"/>
      <c r="B2" s="4"/>
      <c r="C2" s="129" t="s">
        <v>138</v>
      </c>
      <c r="D2" s="5"/>
      <c r="E2" s="6"/>
      <c r="F2" s="47"/>
      <c r="G2" s="71"/>
      <c r="H2" s="72"/>
      <c r="I2" s="72"/>
      <c r="J2" s="71"/>
      <c r="K2" s="71"/>
      <c r="L2" s="71"/>
      <c r="M2" s="71"/>
      <c r="N2" s="71"/>
      <c r="O2" s="71"/>
      <c r="P2" s="71"/>
      <c r="Q2" s="48"/>
      <c r="R2" s="48"/>
      <c r="S2" s="39"/>
      <c r="T2" s="39"/>
      <c r="U2" s="39"/>
      <c r="V2" s="39"/>
      <c r="W2" s="39"/>
      <c r="X2" s="39"/>
    </row>
    <row r="3" spans="1:24" s="30" customFormat="1" ht="28.5" customHeight="1" x14ac:dyDescent="0.4">
      <c r="A3" s="4"/>
      <c r="B3" s="4"/>
      <c r="C3" s="129" t="s">
        <v>118</v>
      </c>
      <c r="F3" s="47"/>
      <c r="G3" s="71"/>
      <c r="H3" s="72"/>
      <c r="I3" s="72"/>
      <c r="J3" s="71"/>
      <c r="K3" s="71"/>
      <c r="L3" s="71"/>
      <c r="M3" s="71"/>
      <c r="N3" s="71"/>
      <c r="O3" s="71"/>
      <c r="P3" s="71"/>
      <c r="Q3" s="48"/>
      <c r="R3" s="48"/>
      <c r="S3" s="39"/>
      <c r="T3" s="39"/>
      <c r="U3" s="39"/>
      <c r="V3" s="39"/>
      <c r="W3" s="39"/>
      <c r="X3" s="39"/>
    </row>
    <row r="4" spans="1:24" s="30" customFormat="1" x14ac:dyDescent="0.2">
      <c r="A4" s="4"/>
      <c r="B4" s="4"/>
      <c r="C4" s="32" t="s">
        <v>63</v>
      </c>
      <c r="D4" s="116">
        <v>44984</v>
      </c>
      <c r="F4" s="49"/>
      <c r="G4" s="71"/>
      <c r="H4" s="73" t="e">
        <f>#REF!</f>
        <v>#REF!</v>
      </c>
      <c r="I4" s="74" t="s">
        <v>43</v>
      </c>
      <c r="J4" s="72"/>
      <c r="K4" s="72"/>
      <c r="L4" s="71"/>
      <c r="M4" s="71"/>
      <c r="N4" s="71"/>
      <c r="O4" s="71"/>
      <c r="P4" s="71"/>
      <c r="Q4" s="48"/>
      <c r="R4" s="48"/>
      <c r="S4" s="39"/>
      <c r="T4" s="39"/>
      <c r="U4" s="39"/>
      <c r="V4" s="39"/>
      <c r="W4" s="39"/>
      <c r="X4" s="39"/>
    </row>
    <row r="5" spans="1:24" s="30" customFormat="1" ht="15" x14ac:dyDescent="0.25">
      <c r="A5" s="4"/>
      <c r="B5" s="4"/>
      <c r="C5" s="8" t="s">
        <v>71</v>
      </c>
      <c r="D5" s="195">
        <v>1.0307999999999999</v>
      </c>
      <c r="E5" s="67"/>
      <c r="F5" s="47"/>
      <c r="G5" s="71"/>
      <c r="H5" s="74"/>
      <c r="I5" s="72"/>
      <c r="J5" s="71"/>
      <c r="K5" s="71"/>
      <c r="L5" s="71"/>
      <c r="M5" s="71"/>
      <c r="N5" s="71"/>
      <c r="O5" s="71"/>
      <c r="P5" s="71"/>
      <c r="Q5" s="48"/>
      <c r="R5" s="48"/>
      <c r="S5" s="39"/>
      <c r="T5" s="39"/>
      <c r="U5" s="39"/>
      <c r="V5" s="39"/>
      <c r="W5" s="39"/>
      <c r="X5" s="39"/>
    </row>
    <row r="6" spans="1:24" s="30" customFormat="1" x14ac:dyDescent="0.2">
      <c r="A6" s="4"/>
      <c r="B6" s="4"/>
      <c r="C6" s="117"/>
      <c r="D6" s="7"/>
      <c r="E6" s="29"/>
      <c r="F6" s="47"/>
      <c r="G6" s="71" t="s">
        <v>74</v>
      </c>
      <c r="H6" s="75"/>
      <c r="I6" s="75"/>
      <c r="J6" s="71"/>
      <c r="K6" s="71"/>
      <c r="L6" s="71"/>
      <c r="M6" s="71"/>
      <c r="N6" s="71"/>
      <c r="O6" s="71"/>
      <c r="P6" s="71"/>
      <c r="Q6" s="48"/>
      <c r="R6" s="48"/>
      <c r="S6" s="39"/>
      <c r="T6" s="39"/>
      <c r="U6" s="39"/>
      <c r="V6" s="39"/>
      <c r="W6" s="39"/>
      <c r="X6" s="39"/>
    </row>
    <row r="7" spans="1:24" s="30" customFormat="1" x14ac:dyDescent="0.2">
      <c r="A7" s="4"/>
      <c r="B7" s="4"/>
      <c r="C7" s="8" t="s">
        <v>72</v>
      </c>
      <c r="D7" s="9">
        <v>52</v>
      </c>
      <c r="E7" s="6"/>
      <c r="F7" s="47"/>
      <c r="G7" s="71" t="s">
        <v>29</v>
      </c>
      <c r="H7" s="76" t="s">
        <v>1</v>
      </c>
      <c r="I7" s="76">
        <v>1</v>
      </c>
      <c r="J7" s="71"/>
      <c r="K7" s="71"/>
      <c r="L7" s="71"/>
      <c r="M7" s="71"/>
      <c r="N7" s="71"/>
      <c r="O7" s="71"/>
      <c r="P7" s="71"/>
      <c r="Q7" s="48"/>
      <c r="R7" s="48"/>
      <c r="S7" s="39"/>
      <c r="T7" s="39"/>
      <c r="U7" s="39"/>
      <c r="V7" s="39"/>
      <c r="W7" s="39"/>
      <c r="X7" s="39"/>
    </row>
    <row r="8" spans="1:24" x14ac:dyDescent="0.2">
      <c r="A8" s="10"/>
      <c r="B8" s="10"/>
      <c r="C8" s="8" t="s">
        <v>73</v>
      </c>
      <c r="D8" s="9">
        <v>39</v>
      </c>
      <c r="E8" s="6"/>
      <c r="G8" s="77" t="s">
        <v>30</v>
      </c>
      <c r="H8" s="76" t="s">
        <v>0</v>
      </c>
      <c r="I8" s="76">
        <v>2</v>
      </c>
    </row>
    <row r="9" spans="1:24" ht="13.5" thickBot="1" x14ac:dyDescent="0.25">
      <c r="A9" s="10"/>
      <c r="B9" s="10"/>
      <c r="C9" s="11"/>
      <c r="D9" s="12"/>
      <c r="H9" s="76"/>
      <c r="I9" s="76" t="s">
        <v>67</v>
      </c>
      <c r="M9" s="71" t="s">
        <v>44</v>
      </c>
      <c r="N9" s="71"/>
    </row>
    <row r="10" spans="1:24" ht="35.25" customHeight="1" x14ac:dyDescent="0.25">
      <c r="A10" s="150">
        <v>1</v>
      </c>
      <c r="B10" s="226" t="s">
        <v>131</v>
      </c>
      <c r="C10" s="226"/>
      <c r="D10" s="168" t="s">
        <v>64</v>
      </c>
      <c r="G10" s="77" t="s">
        <v>65</v>
      </c>
      <c r="H10" s="78" t="s">
        <v>19</v>
      </c>
      <c r="I10" s="78" t="s">
        <v>36</v>
      </c>
      <c r="L10" s="78" t="s">
        <v>60</v>
      </c>
      <c r="M10" s="78" t="s">
        <v>39</v>
      </c>
      <c r="N10" s="71" t="s">
        <v>45</v>
      </c>
    </row>
    <row r="11" spans="1:24" x14ac:dyDescent="0.2">
      <c r="A11" s="14"/>
      <c r="B11" s="24"/>
      <c r="C11" s="15"/>
      <c r="D11" s="16"/>
      <c r="G11" s="77" t="s">
        <v>66</v>
      </c>
      <c r="H11" s="76" t="s">
        <v>37</v>
      </c>
      <c r="I11" s="76" t="s">
        <v>38</v>
      </c>
      <c r="J11" s="79" t="e">
        <f>#REF!</f>
        <v>#REF!</v>
      </c>
      <c r="L11" s="80">
        <f>COUNT(M11:M11)</f>
        <v>0</v>
      </c>
      <c r="M11" s="81" t="e">
        <f>IF((#REF!&gt;10/10/2010),#REF!,"")</f>
        <v>#REF!</v>
      </c>
      <c r="N11" s="82" t="e">
        <f>ROUND((IF((ISNUMBER(M11)),(D57/L11),"")),0)</f>
        <v>#VALUE!</v>
      </c>
      <c r="O11" s="82"/>
    </row>
    <row r="12" spans="1:24" s="33" customFormat="1" ht="15" x14ac:dyDescent="0.2">
      <c r="A12" s="237" t="s">
        <v>114</v>
      </c>
      <c r="B12" s="238"/>
      <c r="C12" s="197">
        <v>2022</v>
      </c>
      <c r="D12" s="17"/>
      <c r="E12" s="118"/>
      <c r="F12" s="50"/>
      <c r="G12" s="83"/>
      <c r="H12" s="77"/>
      <c r="I12" s="77"/>
      <c r="J12" s="77"/>
      <c r="K12" s="77"/>
      <c r="L12" s="77"/>
      <c r="M12" s="77"/>
      <c r="N12" s="77"/>
      <c r="O12" s="77"/>
      <c r="P12" s="77"/>
      <c r="Q12" s="51"/>
      <c r="R12" s="52"/>
      <c r="S12" s="41"/>
      <c r="T12" s="41"/>
      <c r="U12" s="41"/>
      <c r="V12" s="41"/>
      <c r="W12" s="41"/>
      <c r="X12" s="41"/>
    </row>
    <row r="13" spans="1:24" s="33" customFormat="1" ht="15" x14ac:dyDescent="0.2">
      <c r="A13" s="14"/>
      <c r="B13" s="24"/>
      <c r="C13" s="15"/>
      <c r="D13" s="16"/>
      <c r="E13" s="13"/>
      <c r="F13" s="50"/>
      <c r="G13" s="83" t="e">
        <f>IF((AND(D14="Y",#REF!="N",#REF!&gt;2)),K13,0)</f>
        <v>#REF!</v>
      </c>
      <c r="H13" s="77" t="e">
        <f>IF((AND(D14="Y",#REF!="D",#REF!&gt;2)),L13,0)</f>
        <v>#REF!</v>
      </c>
      <c r="I13" s="77" t="e">
        <f>IF((AND(D14="Y",#REF!="I",#REF!&gt;2)),M13,0)</f>
        <v>#REF!</v>
      </c>
      <c r="J13" s="77" t="s">
        <v>7</v>
      </c>
      <c r="K13" s="77">
        <v>5500</v>
      </c>
      <c r="L13" s="77">
        <v>2000</v>
      </c>
      <c r="M13" s="77">
        <v>7000</v>
      </c>
      <c r="N13" s="77"/>
      <c r="O13" s="77"/>
      <c r="P13" s="77"/>
      <c r="Q13" s="51"/>
      <c r="R13" s="52"/>
      <c r="S13" s="41"/>
      <c r="T13" s="41"/>
      <c r="U13" s="41"/>
      <c r="V13" s="41"/>
      <c r="W13" s="41"/>
      <c r="X13" s="41"/>
    </row>
    <row r="14" spans="1:24" ht="15.75" x14ac:dyDescent="0.25">
      <c r="A14" s="200"/>
      <c r="B14" s="25"/>
      <c r="C14" s="18"/>
      <c r="D14" s="126"/>
      <c r="G14" s="83" t="e">
        <f>IF((AND(D14="Y",#REF!= "Y",#REF!= "Y")),K14,0)</f>
        <v>#REF!</v>
      </c>
      <c r="H14" s="77" t="e">
        <f>IF((AND(D14="Y",#REF!="Y",#REF!="Y")),I14,0)</f>
        <v>#REF!</v>
      </c>
      <c r="I14" s="84" t="e">
        <f>IF((AND(D14="Y",#REF!= "Y",#REF!= "Y")),M14,0)</f>
        <v>#REF!</v>
      </c>
      <c r="J14" s="77" t="s">
        <v>2</v>
      </c>
      <c r="K14" s="77" t="e">
        <f>#REF!</f>
        <v>#REF!</v>
      </c>
      <c r="L14" s="77" t="e">
        <f>#REF!</f>
        <v>#REF!</v>
      </c>
      <c r="M14" s="77" t="e">
        <f>#REF!</f>
        <v>#REF!</v>
      </c>
    </row>
    <row r="15" spans="1:24" ht="15.75" x14ac:dyDescent="0.25">
      <c r="A15" s="200"/>
      <c r="B15" s="25"/>
      <c r="C15" s="18"/>
      <c r="D15" s="126"/>
      <c r="G15" s="83"/>
      <c r="I15" s="84"/>
    </row>
    <row r="16" spans="1:24" ht="15" x14ac:dyDescent="0.2">
      <c r="A16" s="14"/>
      <c r="B16" s="24"/>
      <c r="C16" s="202" t="s">
        <v>139</v>
      </c>
      <c r="D16" s="132" t="s">
        <v>95</v>
      </c>
      <c r="E16" s="119"/>
      <c r="F16" s="54"/>
      <c r="G16" s="85"/>
      <c r="H16" s="84"/>
      <c r="I16" s="84"/>
    </row>
    <row r="17" spans="1:11" ht="15" x14ac:dyDescent="0.2">
      <c r="A17" s="14"/>
      <c r="B17" s="24"/>
      <c r="C17" s="130" t="s">
        <v>9</v>
      </c>
      <c r="D17" s="169">
        <f>IF(C12&gt;2020,IF(AND(C12&gt;2022,D16="No"),18250,17250),16250)</f>
        <v>17250</v>
      </c>
      <c r="E17" s="119"/>
      <c r="F17" s="54"/>
      <c r="G17" s="85" t="e">
        <f>#REF!</f>
        <v>#REF!</v>
      </c>
      <c r="H17" s="84" t="e">
        <f>D19*G17</f>
        <v>#REF!</v>
      </c>
      <c r="I17" s="84">
        <f>E19</f>
        <v>0</v>
      </c>
      <c r="J17" s="77" t="s">
        <v>3</v>
      </c>
    </row>
    <row r="18" spans="1:11" ht="15" x14ac:dyDescent="0.2">
      <c r="A18" s="14"/>
      <c r="B18" s="24"/>
      <c r="C18" s="130" t="s">
        <v>77</v>
      </c>
      <c r="D18" s="169">
        <v>590</v>
      </c>
      <c r="E18" s="119"/>
      <c r="F18" s="54"/>
      <c r="G18" s="85"/>
      <c r="H18" s="84"/>
      <c r="I18" s="84"/>
    </row>
    <row r="19" spans="1:11" ht="15" x14ac:dyDescent="0.2">
      <c r="A19" s="14"/>
      <c r="B19" s="24"/>
      <c r="C19" s="131" t="s">
        <v>87</v>
      </c>
      <c r="D19" s="132">
        <v>0.1</v>
      </c>
      <c r="E19" s="119"/>
      <c r="F19" s="54"/>
      <c r="G19" s="85" t="e">
        <f>G17</f>
        <v>#REF!</v>
      </c>
      <c r="H19" s="84" t="e">
        <f>D21*G19</f>
        <v>#REF!</v>
      </c>
      <c r="I19" s="84">
        <f>E21</f>
        <v>0</v>
      </c>
      <c r="J19" s="77" t="s">
        <v>4</v>
      </c>
    </row>
    <row r="20" spans="1:11" ht="15" x14ac:dyDescent="0.2">
      <c r="A20" s="14"/>
      <c r="B20" s="24"/>
      <c r="C20" s="131" t="s">
        <v>68</v>
      </c>
      <c r="D20" s="169">
        <f>D17*D19</f>
        <v>1725</v>
      </c>
      <c r="E20" s="119"/>
      <c r="F20" s="54"/>
      <c r="G20" s="85"/>
      <c r="H20" s="84"/>
      <c r="I20" s="84"/>
    </row>
    <row r="21" spans="1:11" ht="15" x14ac:dyDescent="0.2">
      <c r="A21" s="14"/>
      <c r="B21" s="24"/>
      <c r="C21" s="131" t="s">
        <v>89</v>
      </c>
      <c r="D21" s="133">
        <v>0</v>
      </c>
      <c r="E21" s="120"/>
      <c r="F21" s="54"/>
      <c r="G21" s="85" t="e">
        <f>G19</f>
        <v>#REF!</v>
      </c>
      <c r="H21" s="84" t="e">
        <f>D22*G21</f>
        <v>#REF!</v>
      </c>
      <c r="I21" s="84">
        <f>E22</f>
        <v>0</v>
      </c>
      <c r="J21" s="77" t="s">
        <v>17</v>
      </c>
    </row>
    <row r="22" spans="1:11" ht="15" x14ac:dyDescent="0.2">
      <c r="A22" s="14"/>
      <c r="B22" s="24"/>
      <c r="C22" s="130" t="s">
        <v>86</v>
      </c>
      <c r="D22" s="133">
        <v>0</v>
      </c>
      <c r="E22" s="120"/>
      <c r="F22" s="54"/>
      <c r="G22" s="85" t="e">
        <f>G19</f>
        <v>#REF!</v>
      </c>
      <c r="H22" s="84" t="e">
        <f>#REF!*G22</f>
        <v>#REF!</v>
      </c>
      <c r="I22" s="84" t="e">
        <f>#REF!</f>
        <v>#REF!</v>
      </c>
      <c r="J22" s="77" t="s">
        <v>18</v>
      </c>
    </row>
    <row r="23" spans="1:11" ht="15.75" x14ac:dyDescent="0.25">
      <c r="A23" s="26"/>
      <c r="B23" s="26"/>
      <c r="C23" s="18"/>
      <c r="D23" s="19"/>
      <c r="E23" s="119"/>
      <c r="F23" s="55"/>
      <c r="G23" s="85"/>
      <c r="H23" s="71" t="s">
        <v>51</v>
      </c>
    </row>
    <row r="24" spans="1:11" ht="35.25" customHeight="1" x14ac:dyDescent="0.2">
      <c r="A24" s="166">
        <v>2</v>
      </c>
      <c r="B24" s="236" t="s">
        <v>112</v>
      </c>
      <c r="C24" s="236"/>
      <c r="D24" s="167" t="s">
        <v>115</v>
      </c>
      <c r="E24" s="167" t="s">
        <v>125</v>
      </c>
      <c r="F24" s="53"/>
      <c r="G24" s="85" t="s">
        <v>5</v>
      </c>
      <c r="H24" s="84" t="s">
        <v>12</v>
      </c>
      <c r="I24" s="84" t="s">
        <v>13</v>
      </c>
      <c r="J24" s="77" t="s">
        <v>11</v>
      </c>
    </row>
    <row r="25" spans="1:11" ht="15" x14ac:dyDescent="0.2">
      <c r="A25" s="14"/>
      <c r="B25" s="24"/>
      <c r="C25" s="152" t="s">
        <v>129</v>
      </c>
      <c r="D25" s="134">
        <v>650</v>
      </c>
      <c r="E25" s="164"/>
      <c r="F25" s="53"/>
      <c r="G25" s="85">
        <f>D7</f>
        <v>52</v>
      </c>
      <c r="H25" s="84" t="e">
        <f>E26*G17*G25</f>
        <v>#REF!</v>
      </c>
      <c r="I25" s="84" t="e">
        <f>J25*G17*E26</f>
        <v>#REF!</v>
      </c>
      <c r="J25" s="87" t="e">
        <f>#REF!</f>
        <v>#REF!</v>
      </c>
      <c r="K25" s="87"/>
    </row>
    <row r="26" spans="1:11" ht="15" x14ac:dyDescent="0.2">
      <c r="A26" s="14"/>
      <c r="B26" s="24"/>
      <c r="C26" s="198" t="s">
        <v>132</v>
      </c>
      <c r="D26" s="134">
        <v>193</v>
      </c>
      <c r="E26" s="164"/>
      <c r="F26" s="53"/>
      <c r="G26" s="85">
        <f>G25</f>
        <v>52</v>
      </c>
      <c r="H26" s="84" t="e">
        <f>E27*#REF!*G26</f>
        <v>#REF!</v>
      </c>
      <c r="I26" s="84" t="e">
        <f>J26*G19*E27</f>
        <v>#REF!</v>
      </c>
      <c r="J26" s="87" t="e">
        <f>J25</f>
        <v>#REF!</v>
      </c>
      <c r="K26" s="87"/>
    </row>
    <row r="27" spans="1:11" ht="15" x14ac:dyDescent="0.2">
      <c r="A27" s="14"/>
      <c r="B27" s="24"/>
      <c r="C27" s="198" t="s">
        <v>133</v>
      </c>
      <c r="D27" s="134">
        <v>23</v>
      </c>
      <c r="E27" s="164"/>
      <c r="F27" s="53"/>
      <c r="G27" s="85">
        <f>G26</f>
        <v>52</v>
      </c>
      <c r="H27" s="84" t="e">
        <f>E28*G17*G27</f>
        <v>#REF!</v>
      </c>
      <c r="I27" s="84" t="e">
        <f>J27*G21*E28</f>
        <v>#REF!</v>
      </c>
      <c r="J27" s="87" t="e">
        <f>J26</f>
        <v>#REF!</v>
      </c>
      <c r="K27" s="87"/>
    </row>
    <row r="28" spans="1:11" ht="15" x14ac:dyDescent="0.2">
      <c r="A28" s="14"/>
      <c r="B28" s="24"/>
      <c r="C28" s="198" t="s">
        <v>135</v>
      </c>
      <c r="D28" s="134">
        <v>118</v>
      </c>
      <c r="E28" s="164"/>
      <c r="F28" s="53"/>
      <c r="G28" s="85">
        <f>G27</f>
        <v>52</v>
      </c>
      <c r="H28" s="84" t="e">
        <f>E30*G19*G28</f>
        <v>#REF!</v>
      </c>
      <c r="I28" s="84" t="e">
        <f>J28*G22*E30</f>
        <v>#REF!</v>
      </c>
      <c r="J28" s="87" t="e">
        <f>J27</f>
        <v>#REF!</v>
      </c>
      <c r="K28" s="87"/>
    </row>
    <row r="29" spans="1:11" ht="15" x14ac:dyDescent="0.2">
      <c r="A29" s="14"/>
      <c r="B29" s="24"/>
      <c r="C29" s="135" t="s">
        <v>75</v>
      </c>
      <c r="D29" s="134">
        <v>19</v>
      </c>
      <c r="E29" s="164"/>
      <c r="F29" s="53"/>
      <c r="G29" s="85"/>
      <c r="H29" s="84"/>
      <c r="I29" s="84"/>
      <c r="J29" s="87"/>
      <c r="K29" s="87"/>
    </row>
    <row r="30" spans="1:11" ht="15.75" thickBot="1" x14ac:dyDescent="0.25">
      <c r="A30" s="14"/>
      <c r="B30" s="24"/>
      <c r="C30" s="199" t="s">
        <v>134</v>
      </c>
      <c r="D30" s="136">
        <v>154</v>
      </c>
      <c r="E30" s="164"/>
      <c r="F30" s="53"/>
      <c r="G30" s="85"/>
      <c r="H30" s="84"/>
      <c r="I30" s="84"/>
    </row>
    <row r="31" spans="1:11" ht="17.25" thickTop="1" thickBot="1" x14ac:dyDescent="0.3">
      <c r="A31" s="24"/>
      <c r="B31" s="24"/>
      <c r="C31" s="137" t="s">
        <v>122</v>
      </c>
      <c r="D31" s="138">
        <f>SUM(D25:D30)</f>
        <v>1157</v>
      </c>
      <c r="E31" s="138">
        <f>SUM(E25:E30)</f>
        <v>0</v>
      </c>
      <c r="F31" s="53"/>
      <c r="H31" s="84"/>
      <c r="I31" s="84"/>
    </row>
    <row r="32" spans="1:11" ht="21.75" thickTop="1" thickBot="1" x14ac:dyDescent="0.35">
      <c r="A32" s="27"/>
      <c r="B32" s="27"/>
      <c r="C32" s="18"/>
      <c r="D32" s="20"/>
      <c r="E32" s="119"/>
      <c r="F32" s="55"/>
      <c r="H32" s="71" t="s">
        <v>52</v>
      </c>
      <c r="I32" s="84"/>
      <c r="K32" s="70" t="s">
        <v>33</v>
      </c>
    </row>
    <row r="33" spans="1:24" ht="20.25" x14ac:dyDescent="0.3">
      <c r="A33" s="235">
        <v>3</v>
      </c>
      <c r="B33" s="226" t="s">
        <v>91</v>
      </c>
      <c r="C33" s="226"/>
      <c r="D33" s="227" t="s">
        <v>127</v>
      </c>
      <c r="E33" s="227" t="s">
        <v>126</v>
      </c>
      <c r="F33" s="55"/>
      <c r="H33" s="71"/>
      <c r="I33" s="84"/>
      <c r="K33" s="70"/>
    </row>
    <row r="34" spans="1:24" ht="15.75" customHeight="1" x14ac:dyDescent="0.2">
      <c r="A34" s="235"/>
      <c r="B34" s="226"/>
      <c r="C34" s="226"/>
      <c r="D34" s="228"/>
      <c r="E34" s="228"/>
      <c r="F34" s="56"/>
      <c r="G34" s="88">
        <f>D5</f>
        <v>1.0307999999999999</v>
      </c>
      <c r="H34" s="84">
        <f>E35*G34</f>
        <v>0</v>
      </c>
      <c r="I34" s="84"/>
      <c r="L34" s="77" t="s">
        <v>35</v>
      </c>
      <c r="M34" s="77" t="s">
        <v>46</v>
      </c>
      <c r="N34" s="77" t="s">
        <v>50</v>
      </c>
      <c r="O34" s="77" t="s">
        <v>48</v>
      </c>
    </row>
    <row r="35" spans="1:24" ht="15" x14ac:dyDescent="0.2">
      <c r="A35" s="14"/>
      <c r="B35" s="24"/>
      <c r="C35" s="139" t="s">
        <v>76</v>
      </c>
      <c r="D35" s="134">
        <v>2400</v>
      </c>
      <c r="E35" s="164"/>
      <c r="G35" s="77">
        <f>G34</f>
        <v>1.0307999999999999</v>
      </c>
      <c r="H35" s="84" t="e">
        <f>#REF!*G35</f>
        <v>#REF!</v>
      </c>
      <c r="I35" s="84"/>
      <c r="K35" s="77" t="s">
        <v>34</v>
      </c>
      <c r="M35" s="77" t="s">
        <v>47</v>
      </c>
      <c r="N35" s="77" t="s">
        <v>16</v>
      </c>
      <c r="O35" s="77" t="s">
        <v>49</v>
      </c>
    </row>
    <row r="36" spans="1:24" ht="15" x14ac:dyDescent="0.2">
      <c r="A36" s="14"/>
      <c r="B36" s="24"/>
      <c r="C36" s="161" t="s">
        <v>123</v>
      </c>
      <c r="D36" s="134">
        <v>750</v>
      </c>
      <c r="E36" s="164"/>
      <c r="F36" s="53"/>
      <c r="G36" s="77" t="e">
        <f>#REF!</f>
        <v>#REF!</v>
      </c>
      <c r="H36" s="84" t="e">
        <f>E37*G36</f>
        <v>#REF!</v>
      </c>
      <c r="I36" s="84"/>
      <c r="K36" s="77" t="s">
        <v>58</v>
      </c>
      <c r="L36" s="89" t="e">
        <f>#REF!</f>
        <v>#REF!</v>
      </c>
      <c r="M36" s="89" t="e">
        <f>#REF!</f>
        <v>#REF!</v>
      </c>
      <c r="N36" s="89" t="e">
        <f>L36-M36</f>
        <v>#REF!</v>
      </c>
      <c r="O36" s="90" t="e">
        <f>N36*0.01</f>
        <v>#REF!</v>
      </c>
    </row>
    <row r="37" spans="1:24" ht="15" x14ac:dyDescent="0.2">
      <c r="A37" s="14"/>
      <c r="B37" s="24"/>
      <c r="C37" s="161" t="s">
        <v>124</v>
      </c>
      <c r="D37" s="134">
        <v>100</v>
      </c>
      <c r="E37" s="164"/>
      <c r="F37" s="53"/>
      <c r="G37" s="77" t="e">
        <f>G36</f>
        <v>#REF!</v>
      </c>
      <c r="H37" s="84" t="e">
        <f>#REF!*G37</f>
        <v>#REF!</v>
      </c>
      <c r="I37" s="84"/>
      <c r="K37" s="77" t="s">
        <v>59</v>
      </c>
      <c r="L37" s="89" t="e">
        <f>#REF!</f>
        <v>#REF!</v>
      </c>
      <c r="M37" s="89" t="e">
        <f>#REF!</f>
        <v>#REF!</v>
      </c>
      <c r="N37" s="89" t="e">
        <f>L37-M37</f>
        <v>#REF!</v>
      </c>
      <c r="O37" s="90" t="e">
        <f>N37*0.01</f>
        <v>#REF!</v>
      </c>
    </row>
    <row r="38" spans="1:24" ht="20.25" x14ac:dyDescent="0.3">
      <c r="B38" s="10"/>
      <c r="C38" s="11"/>
      <c r="D38" s="21"/>
      <c r="E38" s="119"/>
      <c r="F38" s="55"/>
      <c r="G38" s="91"/>
      <c r="H38" s="71" t="s">
        <v>53</v>
      </c>
      <c r="J38" s="70"/>
      <c r="K38" s="86" t="s">
        <v>24</v>
      </c>
      <c r="L38" s="86" t="s">
        <v>25</v>
      </c>
      <c r="M38" s="71" t="s">
        <v>61</v>
      </c>
      <c r="N38" s="71" t="s">
        <v>57</v>
      </c>
    </row>
    <row r="39" spans="1:24" ht="20.25" x14ac:dyDescent="0.3">
      <c r="A39" s="151">
        <v>4</v>
      </c>
      <c r="B39" s="215" t="s">
        <v>116</v>
      </c>
      <c r="C39" s="215"/>
      <c r="D39" s="215"/>
      <c r="E39" s="215"/>
      <c r="F39" s="57"/>
      <c r="G39" s="92" t="s">
        <v>56</v>
      </c>
      <c r="H39" s="93" t="s">
        <v>8</v>
      </c>
      <c r="J39" s="77" t="s">
        <v>20</v>
      </c>
      <c r="K39" s="94" t="e">
        <f>H45</f>
        <v>#REF!</v>
      </c>
      <c r="L39" s="94"/>
    </row>
    <row r="40" spans="1:24" s="31" customFormat="1" ht="20.25" x14ac:dyDescent="0.3">
      <c r="A40" s="157"/>
      <c r="B40" s="157"/>
      <c r="C40" s="142" t="s">
        <v>79</v>
      </c>
      <c r="D40" s="143"/>
      <c r="E40" s="121"/>
      <c r="F40" s="58"/>
      <c r="G40" s="95" t="s">
        <v>9</v>
      </c>
      <c r="H40" s="96" t="e">
        <f>ROUND(#REF!,0)</f>
        <v>#REF!</v>
      </c>
      <c r="I40" s="77"/>
      <c r="J40" s="77" t="s">
        <v>21</v>
      </c>
      <c r="K40" s="94" t="e">
        <f>-#REF!</f>
        <v>#REF!</v>
      </c>
      <c r="L40" s="94"/>
      <c r="M40" s="70"/>
      <c r="N40" s="77"/>
      <c r="O40" s="70"/>
      <c r="P40" s="70"/>
      <c r="Q40" s="46"/>
      <c r="R40" s="46"/>
      <c r="S40" s="38"/>
      <c r="T40" s="40"/>
      <c r="U40" s="38"/>
      <c r="V40" s="38"/>
      <c r="W40" s="38"/>
      <c r="X40" s="38"/>
    </row>
    <row r="41" spans="1:24" ht="15" x14ac:dyDescent="0.2">
      <c r="A41" s="158"/>
      <c r="B41" s="158"/>
      <c r="C41" s="144" t="s">
        <v>120</v>
      </c>
      <c r="D41" s="134">
        <f>ROUND(D17+D18,0)</f>
        <v>17840</v>
      </c>
      <c r="E41" s="122"/>
      <c r="F41" s="58"/>
      <c r="G41" s="95" t="s">
        <v>10</v>
      </c>
      <c r="H41" s="96" t="e">
        <f>ROUND((IF(D14="N",#REF!,#REF!)),0)</f>
        <v>#REF!</v>
      </c>
      <c r="J41" s="77" t="s">
        <v>23</v>
      </c>
      <c r="K41" s="94" t="e">
        <f>IF((SUM(K39:K40)&gt;0),(SUM(K39:K40)),0)</f>
        <v>#REF!</v>
      </c>
      <c r="L41" s="94"/>
      <c r="N41" s="94" t="e">
        <f>IF((K41&lt;#REF!),(#REF!-K41),0)</f>
        <v>#REF!</v>
      </c>
    </row>
    <row r="42" spans="1:24" ht="15" x14ac:dyDescent="0.2">
      <c r="A42" s="158"/>
      <c r="B42" s="158"/>
      <c r="C42" s="203" t="s">
        <v>140</v>
      </c>
      <c r="D42" s="134">
        <f>D31*12</f>
        <v>13884</v>
      </c>
      <c r="E42" s="122"/>
      <c r="F42" s="58"/>
      <c r="G42" s="95"/>
      <c r="H42" s="96"/>
      <c r="K42" s="94"/>
      <c r="L42" s="94"/>
      <c r="N42" s="94"/>
    </row>
    <row r="43" spans="1:24" ht="15.75" x14ac:dyDescent="0.25">
      <c r="A43" s="158"/>
      <c r="B43" s="158"/>
      <c r="C43" s="144" t="s">
        <v>78</v>
      </c>
      <c r="D43" s="134">
        <f>IF(C12&gt;2022,SUM(D35:D37),D35)</f>
        <v>2400</v>
      </c>
      <c r="E43" s="122"/>
      <c r="F43" s="59"/>
      <c r="G43" s="98" t="s">
        <v>15</v>
      </c>
      <c r="H43" s="99" t="e">
        <f>SUM(H40:H41)</f>
        <v>#REF!</v>
      </c>
      <c r="I43" s="71"/>
      <c r="J43" s="71" t="s">
        <v>22</v>
      </c>
      <c r="K43" s="97"/>
      <c r="L43" s="97" t="e">
        <f>IF((((#REF!/(100-N36))*100)&lt;#REF!),((#REF!/(100-N36))*100),#REF!)</f>
        <v>#REF!</v>
      </c>
      <c r="M43" s="77" t="e">
        <f>+IF((#REF!&gt;0),0,(L43*O36))</f>
        <v>#REF!</v>
      </c>
      <c r="Q43" s="48"/>
      <c r="R43" s="48"/>
      <c r="S43" s="39"/>
    </row>
    <row r="44" spans="1:24" ht="15" x14ac:dyDescent="0.2">
      <c r="A44" s="159"/>
      <c r="B44" s="159"/>
      <c r="C44" s="144" t="str">
        <f>G43</f>
        <v>Total Cost of Attendance</v>
      </c>
      <c r="D44" s="134">
        <f>SUM(D41:D43)</f>
        <v>34124</v>
      </c>
      <c r="E44" s="122"/>
      <c r="F44" s="58"/>
      <c r="G44" s="95" t="s">
        <v>26</v>
      </c>
      <c r="H44" s="96" t="e">
        <f>ROUND((-#REF!),0)</f>
        <v>#REF!</v>
      </c>
      <c r="K44" s="94"/>
      <c r="L44" s="94"/>
    </row>
    <row r="45" spans="1:24" s="30" customFormat="1" ht="16.5" thickBot="1" x14ac:dyDescent="0.3">
      <c r="A45" s="158"/>
      <c r="B45" s="158"/>
      <c r="C45" s="145" t="str">
        <f>G44</f>
        <v>Adjust for Sponsorship, Awards or other Aid</v>
      </c>
      <c r="D45" s="136">
        <f>D20+D21+D22</f>
        <v>1725</v>
      </c>
      <c r="E45" s="153" t="s">
        <v>121</v>
      </c>
      <c r="F45" s="58"/>
      <c r="G45" s="100" t="s">
        <v>31</v>
      </c>
      <c r="H45" s="101" t="e">
        <f>ROUND((SUM(H43:H44)),0)</f>
        <v>#REF!</v>
      </c>
      <c r="I45" s="77"/>
      <c r="J45" s="71" t="s">
        <v>54</v>
      </c>
      <c r="K45" s="94"/>
      <c r="L45" s="94"/>
      <c r="M45" s="71"/>
      <c r="N45" s="86"/>
      <c r="O45" s="71"/>
      <c r="P45" s="71"/>
      <c r="Q45" s="51"/>
      <c r="R45" s="51"/>
      <c r="S45" s="40"/>
      <c r="T45" s="39"/>
      <c r="U45" s="39"/>
      <c r="V45" s="39"/>
      <c r="W45" s="39"/>
      <c r="X45" s="39"/>
    </row>
    <row r="46" spans="1:24" ht="17.25" thickTop="1" thickBot="1" x14ac:dyDescent="0.3">
      <c r="A46" s="160"/>
      <c r="B46" s="158"/>
      <c r="C46" s="146" t="s">
        <v>81</v>
      </c>
      <c r="D46" s="147">
        <f>ROUND(D44-D45,0)</f>
        <v>32399</v>
      </c>
      <c r="E46" s="154"/>
      <c r="F46" s="58"/>
      <c r="H46" s="94"/>
      <c r="J46" s="77" t="s">
        <v>55</v>
      </c>
      <c r="K46" s="94" t="e">
        <f>IF((#REF!=0),(K39-#REF!-L43+#REF!+M43),0)</f>
        <v>#REF!</v>
      </c>
      <c r="L46" s="94"/>
      <c r="M46" s="102"/>
      <c r="N46" s="102"/>
      <c r="O46" s="71"/>
    </row>
    <row r="47" spans="1:24" ht="16.5" thickTop="1" x14ac:dyDescent="0.25">
      <c r="A47" s="160"/>
      <c r="B47" s="158"/>
      <c r="C47" s="155" t="str">
        <f>IF(E46&gt;D46,"You cannot borrow more than the maximum cost of attendance.", " ")</f>
        <v xml:space="preserve"> </v>
      </c>
      <c r="D47" s="140"/>
      <c r="E47" s="22"/>
      <c r="F47" s="58"/>
      <c r="H47" s="94"/>
      <c r="K47" s="94"/>
      <c r="L47" s="94"/>
      <c r="M47" s="102"/>
      <c r="N47" s="102"/>
      <c r="O47" s="71"/>
    </row>
    <row r="48" spans="1:24" ht="16.5" thickBot="1" x14ac:dyDescent="0.3">
      <c r="A48" s="160"/>
      <c r="B48" s="158"/>
      <c r="C48" s="148" t="s">
        <v>82</v>
      </c>
      <c r="D48" s="149">
        <f>ROUND(D46*D5,0)</f>
        <v>33397</v>
      </c>
      <c r="E48" s="149">
        <f>IF(E46&lt;=D46,E46*D5,"ERROR")</f>
        <v>0</v>
      </c>
      <c r="F48" s="123"/>
      <c r="H48" s="94"/>
      <c r="K48" s="94"/>
      <c r="L48" s="94"/>
      <c r="M48" s="102"/>
      <c r="N48" s="102"/>
      <c r="O48" s="71"/>
    </row>
    <row r="49" spans="1:32" ht="16.5" thickTop="1" x14ac:dyDescent="0.25">
      <c r="A49" s="158"/>
      <c r="B49" s="158"/>
      <c r="C49" s="128"/>
      <c r="D49" s="141"/>
      <c r="E49" s="22"/>
      <c r="F49" s="58"/>
      <c r="H49" s="94"/>
      <c r="K49" s="94"/>
      <c r="L49" s="94"/>
      <c r="M49" s="102"/>
      <c r="N49" s="102"/>
      <c r="O49" s="71"/>
    </row>
    <row r="50" spans="1:32" ht="15" x14ac:dyDescent="0.2">
      <c r="A50" s="158"/>
      <c r="B50" s="158"/>
      <c r="C50" s="127" t="s">
        <v>80</v>
      </c>
      <c r="D50" s="141">
        <v>20500</v>
      </c>
      <c r="E50" s="162">
        <f>IF(E48&gt;=20500,20500,E48)</f>
        <v>0</v>
      </c>
      <c r="F50" s="58"/>
      <c r="G50" s="95" t="s">
        <v>14</v>
      </c>
      <c r="H50" s="94" t="e">
        <f>L43</f>
        <v>#REF!</v>
      </c>
      <c r="L50" s="94"/>
      <c r="N50" s="103"/>
      <c r="P50" s="94"/>
    </row>
    <row r="51" spans="1:32" ht="15" x14ac:dyDescent="0.2">
      <c r="A51" s="158"/>
      <c r="B51" s="158"/>
      <c r="C51" s="239" t="s">
        <v>141</v>
      </c>
      <c r="D51" s="141">
        <f>IF(D48&gt;20500,D48-20500,0)</f>
        <v>12897</v>
      </c>
      <c r="E51" s="163">
        <f>IF(E48&gt;20500,E48-20500,0)</f>
        <v>0</v>
      </c>
      <c r="G51" s="95" t="e">
        <f>IF((J51=2),"","Maximum PLUS Loan allowed for this CoA before grossing up for fees")</f>
        <v>#REF!</v>
      </c>
      <c r="H51" s="104" t="e">
        <f>IF((J51=2),"",(IF((K46&lt;#REF!),(K46-M43-#REF!),#REF!)))</f>
        <v>#REF!</v>
      </c>
      <c r="J51" s="77" t="e">
        <f>(IF(AND(#REF!="N",D14="Y"),1,0))+(IF((#REF!="I"),1,0))</f>
        <v>#REF!</v>
      </c>
      <c r="K51" s="77" t="s">
        <v>69</v>
      </c>
      <c r="N51" s="94"/>
    </row>
    <row r="52" spans="1:32" ht="19.5" customHeight="1" thickBot="1" x14ac:dyDescent="0.25">
      <c r="F52" s="58"/>
      <c r="G52" s="95" t="s">
        <v>70</v>
      </c>
      <c r="H52" s="104"/>
      <c r="N52" s="94"/>
    </row>
    <row r="53" spans="1:32" s="28" customFormat="1" ht="26.25" customHeight="1" thickTop="1" x14ac:dyDescent="0.25">
      <c r="A53" s="233">
        <v>5</v>
      </c>
      <c r="B53" s="232" t="s">
        <v>128</v>
      </c>
      <c r="C53" s="232"/>
      <c r="D53" s="229" t="s">
        <v>121</v>
      </c>
      <c r="E53" s="231" t="s">
        <v>40</v>
      </c>
      <c r="F53" s="62"/>
      <c r="G53" s="105"/>
      <c r="H53" s="107"/>
      <c r="I53" s="107"/>
      <c r="J53" s="105"/>
      <c r="K53" s="105"/>
      <c r="L53" s="105"/>
      <c r="M53" s="105"/>
      <c r="N53" s="105"/>
      <c r="O53" s="105"/>
      <c r="P53" s="105"/>
      <c r="Q53" s="60"/>
      <c r="R53" s="61"/>
      <c r="S53" s="43"/>
      <c r="T53" s="43"/>
      <c r="U53" s="43"/>
      <c r="V53" s="43"/>
      <c r="W53" s="43"/>
      <c r="X53" s="43"/>
      <c r="Y53" s="35"/>
      <c r="Z53" s="35"/>
      <c r="AA53" s="35"/>
      <c r="AB53" s="35"/>
      <c r="AC53" s="35"/>
      <c r="AD53" s="35"/>
      <c r="AE53" s="35"/>
      <c r="AF53" s="35"/>
    </row>
    <row r="54" spans="1:32" s="28" customFormat="1" ht="8.25" customHeight="1" x14ac:dyDescent="0.25">
      <c r="A54" s="234"/>
      <c r="B54" s="214"/>
      <c r="C54" s="214"/>
      <c r="D54" s="230"/>
      <c r="E54" s="230"/>
      <c r="F54" s="63"/>
      <c r="G54" s="108" t="s">
        <v>42</v>
      </c>
      <c r="H54" s="109" t="s">
        <v>40</v>
      </c>
      <c r="I54" s="105"/>
      <c r="J54" s="105"/>
      <c r="K54" s="105"/>
      <c r="L54" s="107"/>
      <c r="M54" s="107"/>
      <c r="N54" s="107"/>
      <c r="O54" s="105"/>
      <c r="P54" s="105"/>
      <c r="Q54" s="60"/>
      <c r="R54" s="60"/>
      <c r="S54" s="42"/>
      <c r="T54" s="42"/>
      <c r="U54" s="42"/>
      <c r="V54" s="42"/>
      <c r="W54" s="42"/>
      <c r="X54" s="42"/>
    </row>
    <row r="55" spans="1:32" s="28" customFormat="1" ht="21" customHeight="1" x14ac:dyDescent="0.2">
      <c r="A55" s="170"/>
      <c r="B55" s="171"/>
      <c r="C55" s="172" t="s">
        <v>117</v>
      </c>
      <c r="D55" s="173">
        <f>IF(E48&lt;20500,ROUND(E50+(E50*A60)/(100-A60),0),E50)</f>
        <v>0</v>
      </c>
      <c r="E55" s="173">
        <f>ROUND(D55-D55*B60,0)</f>
        <v>0</v>
      </c>
      <c r="F55" s="63"/>
      <c r="G55" s="110" t="e">
        <f>ROUND(L43,0)</f>
        <v>#REF!</v>
      </c>
      <c r="H55" s="111" t="e">
        <f>ROUND(((G55*(1-O36))),0)</f>
        <v>#REF!</v>
      </c>
      <c r="I55" s="105"/>
      <c r="J55" s="105"/>
      <c r="K55" s="105"/>
      <c r="L55" s="105"/>
      <c r="M55" s="105"/>
      <c r="N55" s="105"/>
      <c r="O55" s="105"/>
      <c r="P55" s="105"/>
      <c r="Q55" s="60"/>
      <c r="R55" s="60"/>
      <c r="S55" s="156"/>
      <c r="T55" s="42"/>
      <c r="U55" s="42"/>
      <c r="V55" s="42"/>
      <c r="W55" s="42"/>
      <c r="X55" s="42"/>
    </row>
    <row r="56" spans="1:32" s="28" customFormat="1" ht="20.25" customHeight="1" thickBot="1" x14ac:dyDescent="0.3">
      <c r="A56" s="170"/>
      <c r="B56" s="171"/>
      <c r="C56" s="174" t="s">
        <v>119</v>
      </c>
      <c r="D56" s="175">
        <f>IF(E48&gt;20500,ROUND(E51+((E51*A61)+(E50*A60))/(100-A61),0),0)</f>
        <v>0</v>
      </c>
      <c r="E56" s="175">
        <f>D56-D56*B61</f>
        <v>0</v>
      </c>
      <c r="F56" s="64"/>
      <c r="G56" s="110" t="e">
        <f>IF((J51=2),"",(ROUND(#REF!,0)))</f>
        <v>#REF!</v>
      </c>
      <c r="H56" s="111" t="e">
        <f>ROUND(((G56*(1-O37))),0)</f>
        <v>#REF!</v>
      </c>
      <c r="I56" s="105"/>
      <c r="J56" s="105"/>
      <c r="K56" s="105"/>
      <c r="L56" s="105"/>
      <c r="M56" s="105"/>
      <c r="N56" s="105"/>
      <c r="O56" s="105"/>
      <c r="P56" s="105"/>
      <c r="Q56" s="60"/>
      <c r="R56" s="65"/>
      <c r="S56" s="42"/>
      <c r="T56" s="42"/>
      <c r="U56" s="42"/>
      <c r="V56" s="42"/>
      <c r="W56" s="42"/>
      <c r="X56" s="42"/>
    </row>
    <row r="57" spans="1:32" s="28" customFormat="1" ht="21.75" customHeight="1" thickTop="1" thickBot="1" x14ac:dyDescent="0.3">
      <c r="A57" s="170"/>
      <c r="B57" s="176"/>
      <c r="C57" s="177" t="s">
        <v>130</v>
      </c>
      <c r="D57" s="182">
        <f>ROUND(SUM(D55:D56),0)</f>
        <v>0</v>
      </c>
      <c r="E57" s="182">
        <f>ROUND(SUM(E55:E56),0)</f>
        <v>0</v>
      </c>
      <c r="F57" s="66"/>
      <c r="G57" s="112" t="e">
        <f>SUM(G55:G56)</f>
        <v>#REF!</v>
      </c>
      <c r="H57" s="113" t="e">
        <f>SUM(H55:H56)</f>
        <v>#REF!</v>
      </c>
      <c r="I57" s="105"/>
      <c r="J57" s="105"/>
      <c r="K57" s="105"/>
      <c r="L57" s="105"/>
      <c r="M57" s="105"/>
      <c r="N57" s="105"/>
      <c r="O57" s="105"/>
      <c r="P57" s="114"/>
      <c r="Q57" s="65"/>
      <c r="R57" s="60"/>
      <c r="S57" s="42"/>
      <c r="T57" s="42"/>
      <c r="U57" s="42"/>
      <c r="V57" s="42"/>
      <c r="W57" s="42"/>
      <c r="X57" s="42"/>
    </row>
    <row r="58" spans="1:32" s="28" customFormat="1" ht="19.5" thickTop="1" thickBot="1" x14ac:dyDescent="0.3">
      <c r="A58" s="23"/>
      <c r="B58" s="23"/>
      <c r="C58"/>
      <c r="D58" s="13"/>
      <c r="E58" s="13"/>
      <c r="F58" s="66"/>
      <c r="G58" s="105"/>
      <c r="H58" s="106" t="s">
        <v>27</v>
      </c>
      <c r="I58" s="115" t="s">
        <v>32</v>
      </c>
      <c r="J58" s="105"/>
      <c r="K58" s="105"/>
      <c r="L58" s="105"/>
      <c r="M58" s="105"/>
      <c r="N58" s="105"/>
      <c r="O58" s="105"/>
      <c r="P58" s="105"/>
      <c r="Q58" s="60"/>
      <c r="R58" s="60"/>
      <c r="S58" s="42"/>
      <c r="T58" s="42"/>
      <c r="U58" s="42"/>
      <c r="V58" s="42"/>
      <c r="W58" s="42"/>
      <c r="X58" s="42"/>
    </row>
    <row r="59" spans="1:32" s="28" customFormat="1" ht="24.75" customHeight="1" x14ac:dyDescent="0.25">
      <c r="A59" s="178">
        <v>6</v>
      </c>
      <c r="B59" s="213" t="s">
        <v>62</v>
      </c>
      <c r="C59" s="214"/>
      <c r="D59" s="214"/>
      <c r="E59" s="214"/>
      <c r="F59" s="66"/>
      <c r="G59" s="105"/>
      <c r="H59" s="106"/>
      <c r="I59" s="115"/>
      <c r="J59" s="105"/>
      <c r="K59" s="105"/>
      <c r="L59" s="105"/>
      <c r="M59" s="105"/>
      <c r="N59" s="105"/>
      <c r="O59" s="105"/>
      <c r="P59" s="105"/>
      <c r="Q59" s="60"/>
      <c r="R59" s="60"/>
      <c r="S59" s="42"/>
      <c r="T59" s="42"/>
      <c r="U59" s="42"/>
      <c r="V59" s="42"/>
      <c r="W59" s="42"/>
      <c r="X59" s="42"/>
    </row>
    <row r="60" spans="1:32" s="28" customFormat="1" ht="15.75" x14ac:dyDescent="0.25">
      <c r="A60" s="179">
        <v>1.0569999999999999</v>
      </c>
      <c r="B60" s="180">
        <v>1.057E-2</v>
      </c>
      <c r="C60" s="196" t="s">
        <v>136</v>
      </c>
      <c r="D60" s="13"/>
      <c r="E60" s="181"/>
      <c r="F60" s="66"/>
      <c r="G60" s="105"/>
      <c r="H60" s="106" t="s">
        <v>28</v>
      </c>
      <c r="I60" s="105"/>
      <c r="J60" s="105"/>
      <c r="K60" s="105"/>
      <c r="L60" s="105"/>
      <c r="M60" s="105"/>
      <c r="N60" s="105"/>
      <c r="O60" s="105"/>
      <c r="P60" s="105"/>
      <c r="Q60" s="60"/>
      <c r="R60" s="60"/>
      <c r="S60" s="42"/>
      <c r="T60" s="42"/>
      <c r="U60" s="42"/>
      <c r="V60" s="42"/>
      <c r="W60" s="42"/>
      <c r="X60" s="42"/>
    </row>
    <row r="61" spans="1:32" s="28" customFormat="1" ht="15" x14ac:dyDescent="0.2">
      <c r="A61" s="179">
        <v>4.2279999999999998</v>
      </c>
      <c r="B61" s="180">
        <v>4.2279999999999998E-2</v>
      </c>
      <c r="C61" s="196" t="s">
        <v>137</v>
      </c>
      <c r="D61" s="13"/>
      <c r="E61" s="13"/>
      <c r="F61" s="66"/>
      <c r="G61" s="105"/>
      <c r="H61" s="105"/>
      <c r="I61" s="105"/>
      <c r="J61" s="105"/>
      <c r="K61" s="105"/>
      <c r="L61" s="105"/>
      <c r="M61" s="105"/>
      <c r="N61" s="105"/>
      <c r="O61" s="105"/>
      <c r="P61" s="105"/>
      <c r="Q61" s="60"/>
      <c r="R61" s="60"/>
      <c r="S61" s="42"/>
      <c r="T61" s="42"/>
      <c r="U61" s="42"/>
      <c r="V61" s="42"/>
      <c r="W61" s="42"/>
      <c r="X61" s="42"/>
    </row>
    <row r="62" spans="1:32" s="28" customFormat="1" x14ac:dyDescent="0.2">
      <c r="A62" s="37"/>
      <c r="B62" s="44"/>
      <c r="C62" s="63"/>
      <c r="D62" s="36"/>
      <c r="E62" s="36"/>
      <c r="F62" s="66"/>
      <c r="G62" s="105"/>
      <c r="H62" s="105"/>
      <c r="I62" s="105"/>
      <c r="J62" s="105"/>
      <c r="K62" s="105"/>
      <c r="L62" s="105"/>
      <c r="M62" s="105"/>
      <c r="N62" s="105"/>
      <c r="O62" s="105"/>
      <c r="P62" s="105"/>
      <c r="Q62" s="60"/>
      <c r="R62" s="60"/>
      <c r="S62" s="42"/>
      <c r="T62" s="42"/>
      <c r="U62" s="42"/>
      <c r="V62" s="42"/>
      <c r="W62" s="42"/>
      <c r="X62" s="42"/>
    </row>
    <row r="63" spans="1:32" s="28" customFormat="1" ht="15.75" x14ac:dyDescent="0.25">
      <c r="A63" s="34"/>
      <c r="B63" s="68"/>
      <c r="C63" s="63"/>
      <c r="D63" s="36"/>
      <c r="E63" s="36"/>
      <c r="F63" s="66"/>
      <c r="G63" s="105"/>
      <c r="H63" s="105"/>
      <c r="I63" s="105"/>
      <c r="J63" s="105"/>
      <c r="K63" s="105"/>
      <c r="L63" s="105"/>
      <c r="M63" s="105"/>
      <c r="N63" s="105"/>
      <c r="O63" s="105"/>
      <c r="P63" s="105"/>
      <c r="Q63" s="60"/>
      <c r="R63" s="60"/>
      <c r="S63" s="42"/>
      <c r="T63" s="42"/>
      <c r="U63" s="42"/>
      <c r="V63" s="42"/>
      <c r="W63" s="42"/>
      <c r="X63" s="42"/>
    </row>
    <row r="64" spans="1:32" ht="22.5" customHeight="1" x14ac:dyDescent="0.2">
      <c r="A64" s="165">
        <v>7</v>
      </c>
      <c r="B64" s="215" t="s">
        <v>90</v>
      </c>
      <c r="C64" s="215"/>
      <c r="D64" s="215"/>
      <c r="E64" s="215"/>
      <c r="G64" s="105"/>
      <c r="H64" s="105"/>
      <c r="I64" s="105"/>
      <c r="J64" s="105"/>
      <c r="K64" s="105"/>
      <c r="L64" s="105"/>
      <c r="M64" s="105"/>
      <c r="N64" s="105"/>
      <c r="O64" s="105"/>
      <c r="P64" s="105"/>
      <c r="Q64" s="60"/>
      <c r="R64" s="60"/>
      <c r="S64" s="42"/>
      <c r="T64" s="42"/>
      <c r="U64" s="42"/>
      <c r="V64" s="42"/>
      <c r="W64" s="42"/>
      <c r="X64" s="42"/>
      <c r="Y64" s="28"/>
      <c r="Z64" s="28"/>
      <c r="AA64" s="28"/>
      <c r="AB64" s="28"/>
      <c r="AC64" s="28"/>
      <c r="AD64" s="28"/>
      <c r="AE64" s="28"/>
      <c r="AF64" s="28"/>
    </row>
    <row r="65" spans="1:5" ht="21.75" customHeight="1" x14ac:dyDescent="0.2">
      <c r="A65" s="207" t="s">
        <v>99</v>
      </c>
      <c r="B65" s="208"/>
      <c r="C65" s="186" t="s">
        <v>92</v>
      </c>
      <c r="D65" s="187"/>
      <c r="E65" s="189" t="str">
        <f>IF(D65="No","Please go back to section 1 and enter these details or we cannot process your application.", " ")</f>
        <v xml:space="preserve"> </v>
      </c>
    </row>
    <row r="66" spans="1:5" ht="21.75" customHeight="1" x14ac:dyDescent="0.2">
      <c r="A66" s="209"/>
      <c r="B66" s="210"/>
      <c r="C66" s="186" t="s">
        <v>96</v>
      </c>
      <c r="D66" s="187"/>
      <c r="E66" s="189" t="str">
        <f>IF(D66="No","Please go back to section 1 and enter these details or we cannot process your application.", " ")</f>
        <v xml:space="preserve"> </v>
      </c>
    </row>
    <row r="67" spans="1:5" ht="21" customHeight="1" x14ac:dyDescent="0.2">
      <c r="A67" s="209"/>
      <c r="B67" s="210"/>
      <c r="C67" s="186" t="s">
        <v>97</v>
      </c>
      <c r="D67" s="187"/>
      <c r="E67" s="189" t="str">
        <f>IF(D67="No","Please go back to section 1 and enter these details or we cannot process your application.", " ")</f>
        <v xml:space="preserve"> </v>
      </c>
    </row>
    <row r="68" spans="1:5" ht="36" customHeight="1" x14ac:dyDescent="0.2">
      <c r="A68" s="211"/>
      <c r="B68" s="212"/>
      <c r="C68" s="188" t="s">
        <v>98</v>
      </c>
      <c r="D68" s="187"/>
      <c r="E68" s="189" t="str">
        <f>IF(D68="No","Please go back to section 1 and enter these details or we cannot process your application.", " ")</f>
        <v xml:space="preserve"> </v>
      </c>
    </row>
    <row r="69" spans="1:5" ht="15" x14ac:dyDescent="0.2">
      <c r="A69" s="125"/>
      <c r="B69" s="124"/>
      <c r="C69" s="189"/>
      <c r="D69" s="190"/>
      <c r="E69" s="190"/>
    </row>
    <row r="70" spans="1:5" ht="21.75" customHeight="1" x14ac:dyDescent="0.2">
      <c r="A70" s="216" t="s">
        <v>41</v>
      </c>
      <c r="B70" s="217"/>
      <c r="C70" s="191" t="s">
        <v>100</v>
      </c>
      <c r="D70" s="187"/>
      <c r="E70" s="193"/>
    </row>
    <row r="71" spans="1:5" ht="21.75" customHeight="1" x14ac:dyDescent="0.2">
      <c r="A71" s="218"/>
      <c r="B71" s="219"/>
      <c r="C71" s="188" t="s">
        <v>101</v>
      </c>
      <c r="D71" s="187"/>
      <c r="E71" s="193"/>
    </row>
    <row r="72" spans="1:5" ht="23.25" customHeight="1" x14ac:dyDescent="0.2">
      <c r="A72" s="220"/>
      <c r="B72" s="221"/>
      <c r="C72" s="188" t="s">
        <v>102</v>
      </c>
      <c r="D72" s="187"/>
      <c r="E72" s="189" t="str">
        <f>IF(AND(D70="No",D71="No",D72="No"),"Application rejected! Please contact the US Loans Team.", " ")</f>
        <v xml:space="preserve"> </v>
      </c>
    </row>
    <row r="73" spans="1:5" x14ac:dyDescent="0.2">
      <c r="C73" s="192"/>
      <c r="D73" s="190"/>
      <c r="E73" s="190"/>
    </row>
    <row r="74" spans="1:5" ht="25.5" customHeight="1" x14ac:dyDescent="0.2">
      <c r="A74" s="222" t="s">
        <v>106</v>
      </c>
      <c r="B74" s="223"/>
      <c r="C74" s="188" t="s">
        <v>103</v>
      </c>
      <c r="D74" s="187"/>
      <c r="E74" s="189" t="str">
        <f>IF(D74="No", "Application rejected! Please complete the MPN asap.", " ")</f>
        <v xml:space="preserve"> </v>
      </c>
    </row>
    <row r="75" spans="1:5" ht="27" customHeight="1" x14ac:dyDescent="0.2">
      <c r="A75" s="224"/>
      <c r="B75" s="225"/>
      <c r="C75" s="188" t="str">
        <f>IF(E56&gt;0, "Have you completed your PLUS MPN?", " ")</f>
        <v xml:space="preserve"> </v>
      </c>
      <c r="D75" s="187"/>
      <c r="E75" s="189" t="str">
        <f>IF(D75="No", "PLUS application rejected! Please complete the PLUS MPN asap.", " ")</f>
        <v xml:space="preserve"> </v>
      </c>
    </row>
    <row r="76" spans="1:5" ht="15" x14ac:dyDescent="0.2">
      <c r="A76" s="124"/>
      <c r="B76" s="124"/>
      <c r="C76" s="193"/>
      <c r="D76" s="190"/>
      <c r="E76" s="190"/>
    </row>
    <row r="77" spans="1:5" ht="44.25" customHeight="1" x14ac:dyDescent="0.2">
      <c r="A77" s="204" t="s">
        <v>107</v>
      </c>
      <c r="B77" s="205"/>
      <c r="C77" s="188" t="s">
        <v>104</v>
      </c>
      <c r="D77" s="187"/>
      <c r="E77" s="189" t="str">
        <f>IF(D77="No", "Application rejected! Please complete the entrance counselling asap.", " ")</f>
        <v xml:space="preserve"> </v>
      </c>
    </row>
    <row r="78" spans="1:5" ht="15" x14ac:dyDescent="0.2">
      <c r="A78" s="124"/>
      <c r="B78" s="124"/>
      <c r="C78" s="193"/>
      <c r="D78" s="190"/>
      <c r="E78" s="190"/>
    </row>
    <row r="79" spans="1:5" ht="39.75" customHeight="1" x14ac:dyDescent="0.2">
      <c r="A79" s="206" t="s">
        <v>105</v>
      </c>
      <c r="B79" s="206"/>
      <c r="C79" s="188" t="str">
        <f>IF(C12=2019,"Have you provided the US Loans Team with your bank information (GERMAN bank account)?","Are your bank details that you provided previously still correct?")</f>
        <v>Are your bank details that you provided previously still correct?</v>
      </c>
      <c r="D79" s="194"/>
      <c r="E79" s="189" t="str">
        <f>IF(D79="No", "Please make sure to provide your bank information to the US Loans Team before the first scheduled disbursement.", " ")</f>
        <v xml:space="preserve"> </v>
      </c>
    </row>
  </sheetData>
  <sheetProtection selectLockedCells="1"/>
  <mergeCells count="19">
    <mergeCell ref="A53:A54"/>
    <mergeCell ref="B33:C34"/>
    <mergeCell ref="A33:A34"/>
    <mergeCell ref="B24:C24"/>
    <mergeCell ref="A12:B12"/>
    <mergeCell ref="B10:C10"/>
    <mergeCell ref="D33:D34"/>
    <mergeCell ref="E33:E34"/>
    <mergeCell ref="B39:E39"/>
    <mergeCell ref="D53:D54"/>
    <mergeCell ref="E53:E54"/>
    <mergeCell ref="B53:C54"/>
    <mergeCell ref="A77:B77"/>
    <mergeCell ref="A79:B79"/>
    <mergeCell ref="A65:B68"/>
    <mergeCell ref="B59:E59"/>
    <mergeCell ref="B64:E64"/>
    <mergeCell ref="A70:B72"/>
    <mergeCell ref="A74:B75"/>
  </mergeCells>
  <phoneticPr fontId="5" type="noConversion"/>
  <printOptions horizontalCentered="1" verticalCentered="1"/>
  <pageMargins left="0.31496062992125984" right="0.19685039370078741" top="0.19685039370078741" bottom="0.39370078740157483" header="0" footer="0"/>
  <pageSetup paperSize="9" scale="50" orientation="portrait" r:id="rId1"/>
  <headerFooter alignWithMargins="0"/>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Dropdown!$D$2:$D$7</xm:f>
          </x14:formula1>
          <xm:sqref>C12</xm:sqref>
        </x14:dataValidation>
        <x14:dataValidation type="list" allowBlank="1" showInputMessage="1" showErrorMessage="1" xr:uid="{00000000-0002-0000-0000-000001000000}">
          <x14:formula1>
            <xm:f>Dropdown!$E$2:$E$9</xm:f>
          </x14:formula1>
          <xm:sqref>D19</xm:sqref>
        </x14:dataValidation>
        <x14:dataValidation type="list" allowBlank="1" showInputMessage="1" showErrorMessage="1" xr:uid="{00000000-0002-0000-0000-000002000000}">
          <x14:formula1>
            <xm:f>Dropdown!$F$2:$F$3</xm:f>
          </x14:formula1>
          <xm:sqref>D65:D68 D70:D72 D77 D79 D74:D75 D16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
  <sheetViews>
    <sheetView workbookViewId="0">
      <selection activeCell="H13" sqref="H13"/>
    </sheetView>
  </sheetViews>
  <sheetFormatPr defaultColWidth="11.42578125" defaultRowHeight="12.75" x14ac:dyDescent="0.2"/>
  <cols>
    <col min="5" max="5" width="16.140625" customWidth="1"/>
  </cols>
  <sheetData>
    <row r="1" spans="1:7" x14ac:dyDescent="0.2">
      <c r="A1" s="183" t="s">
        <v>6</v>
      </c>
      <c r="B1" s="183" t="s">
        <v>83</v>
      </c>
      <c r="C1" s="184"/>
      <c r="D1" s="183" t="s">
        <v>88</v>
      </c>
      <c r="E1" s="183" t="s">
        <v>87</v>
      </c>
      <c r="F1" s="183" t="s">
        <v>93</v>
      </c>
      <c r="G1" s="183" t="s">
        <v>108</v>
      </c>
    </row>
    <row r="2" spans="1:7" x14ac:dyDescent="0.2">
      <c r="A2" s="184">
        <v>1</v>
      </c>
      <c r="B2" s="183" t="s">
        <v>84</v>
      </c>
      <c r="C2" s="184"/>
      <c r="D2" s="184">
        <v>2019</v>
      </c>
      <c r="E2" s="185">
        <v>0</v>
      </c>
      <c r="F2" s="183" t="s">
        <v>94</v>
      </c>
      <c r="G2" s="183" t="s">
        <v>109</v>
      </c>
    </row>
    <row r="3" spans="1:7" x14ac:dyDescent="0.2">
      <c r="A3" s="184">
        <v>2</v>
      </c>
      <c r="B3" s="183" t="s">
        <v>85</v>
      </c>
      <c r="C3" s="184"/>
      <c r="D3" s="184">
        <v>2020</v>
      </c>
      <c r="E3" s="185">
        <v>0.1</v>
      </c>
      <c r="F3" s="183" t="s">
        <v>95</v>
      </c>
      <c r="G3" s="183" t="s">
        <v>110</v>
      </c>
    </row>
    <row r="4" spans="1:7" x14ac:dyDescent="0.2">
      <c r="A4" s="183" t="s">
        <v>67</v>
      </c>
      <c r="B4" s="184"/>
      <c r="C4" s="184"/>
      <c r="D4" s="184">
        <v>2021</v>
      </c>
      <c r="E4" s="185">
        <v>0.25</v>
      </c>
      <c r="F4" s="184"/>
      <c r="G4" s="183" t="s">
        <v>111</v>
      </c>
    </row>
    <row r="5" spans="1:7" x14ac:dyDescent="0.2">
      <c r="A5" s="184"/>
      <c r="B5" s="184"/>
      <c r="C5" s="184"/>
      <c r="D5" s="184">
        <v>2022</v>
      </c>
      <c r="E5" s="185">
        <v>0.35</v>
      </c>
      <c r="F5" s="184"/>
      <c r="G5" s="184"/>
    </row>
    <row r="6" spans="1:7" x14ac:dyDescent="0.2">
      <c r="A6" s="184"/>
      <c r="B6" s="184"/>
      <c r="C6" s="184"/>
      <c r="D6" s="184">
        <v>2023</v>
      </c>
      <c r="E6" s="201">
        <v>0.5</v>
      </c>
    </row>
    <row r="7" spans="1:7" x14ac:dyDescent="0.2">
      <c r="A7" s="184"/>
      <c r="B7" s="184"/>
      <c r="C7" s="184"/>
      <c r="D7" s="184"/>
      <c r="E7" s="185">
        <v>0.6</v>
      </c>
      <c r="F7" s="184"/>
      <c r="G7" s="184"/>
    </row>
    <row r="8" spans="1:7" x14ac:dyDescent="0.2">
      <c r="D8" s="184"/>
      <c r="E8" s="185">
        <v>0.75</v>
      </c>
      <c r="F8" s="184"/>
      <c r="G8" s="184"/>
    </row>
    <row r="9" spans="1:7" x14ac:dyDescent="0.2">
      <c r="E9" s="185">
        <v>1</v>
      </c>
    </row>
  </sheetData>
  <sortState xmlns:xlrd2="http://schemas.microsoft.com/office/spreadsheetml/2017/richdata2" ref="D2:G9">
    <sortCondition ref="E2"/>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Cost of Attendance</vt:lpstr>
      <vt:lpstr>Dropdown</vt:lpstr>
      <vt:lpstr>'Cost of Attendance'!Print_Area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 Hempel</dc:creator>
  <dc:description/>
  <cp:lastModifiedBy>Jennifer Reichelt</cp:lastModifiedBy>
  <cp:lastPrinted>2017-06-12T11:58:48Z</cp:lastPrinted>
  <dcterms:created xsi:type="dcterms:W3CDTF">2009-04-02T10:59:38Z</dcterms:created>
  <dcterms:modified xsi:type="dcterms:W3CDTF">2023-03-01T12:38:21Z</dcterms:modified>
</cp:coreProperties>
</file>